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65" windowWidth="15120" windowHeight="6390"/>
  </bookViews>
  <sheets>
    <sheet name="Budget MOP 25" sheetId="1" r:id="rId1"/>
    <sheet name="Sheet1" sheetId="2" r:id="rId2"/>
  </sheets>
  <externalReferences>
    <externalReference r:id="rId3"/>
    <externalReference r:id="rId4"/>
  </externalReferences>
  <definedNames>
    <definedName name="_xlnm.Print_Area" localSheetId="0">'Budget MOP 25'!$A$1:$J$79</definedName>
    <definedName name="_xlnm.Print_Titles" localSheetId="0">'Budget MOP 25'!$1:$6</definedName>
  </definedNames>
  <calcPr calcId="145621"/>
</workbook>
</file>

<file path=xl/calcChain.xml><?xml version="1.0" encoding="utf-8"?>
<calcChain xmlns="http://schemas.openxmlformats.org/spreadsheetml/2006/main">
  <c r="G67" i="1" l="1"/>
  <c r="G60" i="1"/>
  <c r="G61" i="1"/>
  <c r="G62" i="1"/>
  <c r="G56" i="1"/>
  <c r="G58" i="1" s="1"/>
  <c r="G53" i="1"/>
  <c r="G54" i="1"/>
  <c r="G48" i="1"/>
  <c r="G49" i="1" s="1"/>
  <c r="G44" i="1"/>
  <c r="G45" i="1"/>
  <c r="G46" i="1"/>
  <c r="G41" i="1"/>
  <c r="G42" i="1" s="1"/>
  <c r="G36" i="1"/>
  <c r="G37" i="1" s="1"/>
  <c r="G28" i="1"/>
  <c r="G29" i="1" s="1"/>
  <c r="G24" i="1"/>
  <c r="G25" i="1" s="1"/>
  <c r="G15" i="1"/>
  <c r="G16" i="1"/>
  <c r="G17" i="1"/>
  <c r="G18" i="1"/>
  <c r="G19" i="1"/>
  <c r="G9" i="1"/>
  <c r="G10" i="1"/>
  <c r="G11" i="1"/>
  <c r="F60" i="1"/>
  <c r="F61" i="1"/>
  <c r="F62" i="1"/>
  <c r="H60" i="1"/>
  <c r="H64" i="1" s="1"/>
  <c r="H61" i="1"/>
  <c r="H62" i="1"/>
  <c r="I60" i="1"/>
  <c r="I61" i="1"/>
  <c r="I62" i="1"/>
  <c r="F15" i="1"/>
  <c r="I24" i="1"/>
  <c r="H24" i="1"/>
  <c r="H25" i="1" s="1"/>
  <c r="F24" i="1"/>
  <c r="I66" i="1"/>
  <c r="I57" i="1"/>
  <c r="I35" i="1"/>
  <c r="I34" i="1"/>
  <c r="I23" i="1"/>
  <c r="I22" i="1"/>
  <c r="I21" i="1"/>
  <c r="I25" i="1" s="1"/>
  <c r="I56" i="1"/>
  <c r="I53" i="1"/>
  <c r="I48" i="1"/>
  <c r="I49" i="1" s="1"/>
  <c r="I45" i="1"/>
  <c r="I46" i="1" s="1"/>
  <c r="I44" i="1"/>
  <c r="I41" i="1"/>
  <c r="I28" i="1"/>
  <c r="I29" i="1" s="1"/>
  <c r="I19" i="1"/>
  <c r="I18" i="1"/>
  <c r="I17" i="1"/>
  <c r="I16" i="1"/>
  <c r="I15" i="1"/>
  <c r="I11" i="1"/>
  <c r="I10" i="1"/>
  <c r="I9" i="1"/>
  <c r="I12" i="1" s="1"/>
  <c r="H56" i="1"/>
  <c r="H58" i="1" s="1"/>
  <c r="H53" i="1"/>
  <c r="H54" i="1" s="1"/>
  <c r="H48" i="1"/>
  <c r="H45" i="1"/>
  <c r="H44" i="1"/>
  <c r="H41" i="1"/>
  <c r="H42" i="1" s="1"/>
  <c r="H28" i="1"/>
  <c r="H19" i="1"/>
  <c r="H18" i="1"/>
  <c r="H17" i="1"/>
  <c r="H16" i="1"/>
  <c r="H15" i="1"/>
  <c r="H11" i="1"/>
  <c r="H10" i="1"/>
  <c r="H9" i="1"/>
  <c r="H12" i="1" s="1"/>
  <c r="F66" i="1"/>
  <c r="F67" i="1" s="1"/>
  <c r="F57" i="1"/>
  <c r="F58" i="1" s="1"/>
  <c r="F56" i="1"/>
  <c r="F53" i="1"/>
  <c r="F41" i="1"/>
  <c r="F42" i="1" s="1"/>
  <c r="F48" i="1"/>
  <c r="F49" i="1" s="1"/>
  <c r="F50" i="1" s="1"/>
  <c r="F45" i="1"/>
  <c r="F44" i="1"/>
  <c r="F35" i="1"/>
  <c r="F34" i="1"/>
  <c r="F23" i="1"/>
  <c r="F22" i="1"/>
  <c r="F21" i="1"/>
  <c r="F19" i="1"/>
  <c r="F18" i="1"/>
  <c r="F17" i="1"/>
  <c r="F16" i="1"/>
  <c r="F11" i="1"/>
  <c r="F10" i="1"/>
  <c r="F9" i="1"/>
  <c r="H20" i="1"/>
  <c r="J12" i="1"/>
  <c r="J25" i="1"/>
  <c r="H29" i="1"/>
  <c r="J29" i="1"/>
  <c r="H36" i="1"/>
  <c r="H37" i="1"/>
  <c r="J37" i="1"/>
  <c r="I42" i="1"/>
  <c r="J42" i="1"/>
  <c r="J50" i="1" s="1"/>
  <c r="F46" i="1"/>
  <c r="J46" i="1"/>
  <c r="H49" i="1"/>
  <c r="J49" i="1"/>
  <c r="F54" i="1"/>
  <c r="I54" i="1"/>
  <c r="J54" i="1"/>
  <c r="I58" i="1"/>
  <c r="J58" i="1"/>
  <c r="J64" i="1"/>
  <c r="H67" i="1"/>
  <c r="I67" i="1"/>
  <c r="J67" i="1"/>
  <c r="J68" i="1"/>
  <c r="F28" i="1"/>
  <c r="F29" i="1" s="1"/>
  <c r="I50" i="1" l="1"/>
  <c r="H30" i="1"/>
  <c r="G50" i="1"/>
  <c r="G68" i="1"/>
  <c r="F36" i="1"/>
  <c r="F37" i="1" s="1"/>
  <c r="H46" i="1"/>
  <c r="I20" i="1"/>
  <c r="I64" i="1"/>
  <c r="I68" i="1" s="1"/>
  <c r="F20" i="1"/>
  <c r="F30" i="1" s="1"/>
  <c r="G12" i="1"/>
  <c r="G64" i="1"/>
  <c r="J30" i="1"/>
  <c r="F12" i="1"/>
  <c r="F25" i="1"/>
  <c r="I36" i="1"/>
  <c r="I37" i="1" s="1"/>
  <c r="F64" i="1"/>
  <c r="F68" i="1" s="1"/>
  <c r="G20" i="1"/>
  <c r="G30" i="1" s="1"/>
  <c r="J69" i="1"/>
  <c r="J72" i="1" s="1"/>
  <c r="J73" i="1" s="1"/>
  <c r="H68" i="1"/>
  <c r="H50" i="1"/>
  <c r="I30" i="1"/>
  <c r="I69" i="1"/>
  <c r="I71" i="1" s="1"/>
  <c r="I72" i="1" s="1"/>
  <c r="I73" i="1" s="1"/>
  <c r="I75" i="1" s="1"/>
  <c r="F69" i="1" l="1"/>
  <c r="F71" i="1" s="1"/>
  <c r="G69" i="1"/>
  <c r="G71" i="1" s="1"/>
  <c r="G78" i="1"/>
  <c r="G72" i="1"/>
  <c r="G73" i="1" s="1"/>
  <c r="G75" i="1" s="1"/>
  <c r="F72" i="1"/>
  <c r="H69" i="1"/>
  <c r="H71" i="1" s="1"/>
  <c r="H72" i="1" s="1"/>
  <c r="H73" i="1" s="1"/>
  <c r="H75" i="1" s="1"/>
  <c r="F73" i="1" l="1"/>
  <c r="F75" i="1" s="1"/>
</calcChain>
</file>

<file path=xl/sharedStrings.xml><?xml version="1.0" encoding="utf-8"?>
<sst xmlns="http://schemas.openxmlformats.org/spreadsheetml/2006/main" count="104" uniqueCount="90">
  <si>
    <t>Contribution from the Parties</t>
  </si>
  <si>
    <t>GRAND TOTAL (inclusive of programme support costs)</t>
  </si>
  <si>
    <t>Programme support costs (13%)</t>
  </si>
  <si>
    <t>COMPONENT TOTAL</t>
  </si>
  <si>
    <t>Sub-total</t>
  </si>
  <si>
    <t>Hospitality</t>
  </si>
  <si>
    <t>5401</t>
  </si>
  <si>
    <t>5400</t>
  </si>
  <si>
    <t>Others (Ozone Layer protection public awareness campaign)</t>
  </si>
  <si>
    <t>5304</t>
  </si>
  <si>
    <t xml:space="preserve">Freight charges </t>
  </si>
  <si>
    <t>5302</t>
  </si>
  <si>
    <t>Communications</t>
  </si>
  <si>
    <t>5301</t>
  </si>
  <si>
    <t>Sundry</t>
  </si>
  <si>
    <t>5300</t>
  </si>
  <si>
    <t>Reporting (Ozone Research Managers)</t>
  </si>
  <si>
    <t>5202</t>
  </si>
  <si>
    <t>Reporting</t>
  </si>
  <si>
    <t>5201</t>
  </si>
  <si>
    <t>5200</t>
  </si>
  <si>
    <t>5101</t>
  </si>
  <si>
    <t>5100</t>
  </si>
  <si>
    <t>4301</t>
  </si>
  <si>
    <t xml:space="preserve">Premises </t>
  </si>
  <si>
    <t>4300</t>
  </si>
  <si>
    <t>Equipment and peripherals for paperless conferences</t>
  </si>
  <si>
    <t>Other office equipment (server, fax, scanner, furniture etc.)</t>
  </si>
  <si>
    <t>4203</t>
  </si>
  <si>
    <t>4200</t>
  </si>
  <si>
    <t>4101</t>
  </si>
  <si>
    <t>4100</t>
  </si>
  <si>
    <t>3304</t>
  </si>
  <si>
    <t>3300</t>
  </si>
  <si>
    <t>Staff travel on official business</t>
  </si>
  <si>
    <t>1601</t>
  </si>
  <si>
    <t>1600</t>
  </si>
  <si>
    <t>1399</t>
  </si>
  <si>
    <t>1324</t>
  </si>
  <si>
    <t>1322</t>
  </si>
  <si>
    <t>1305</t>
  </si>
  <si>
    <t>1304</t>
  </si>
  <si>
    <t>1303</t>
  </si>
  <si>
    <t>1301</t>
  </si>
  <si>
    <t>Administrative Support</t>
  </si>
  <si>
    <t>1300</t>
  </si>
  <si>
    <t>1104</t>
  </si>
  <si>
    <t>1101</t>
  </si>
  <si>
    <t>1100</t>
  </si>
  <si>
    <t>wm</t>
  </si>
  <si>
    <t>Conference servicing cost of the Meeting of the Ozone Research Managers</t>
  </si>
  <si>
    <t>TOTAL DIRECT  COST</t>
  </si>
  <si>
    <t>Total Budget</t>
  </si>
  <si>
    <t>Professional Staff</t>
  </si>
  <si>
    <t>10 PERSONNEL &amp; CONFERENCE SERVICES COMPONENT</t>
  </si>
  <si>
    <t>1999 COMPONENT TOTAL</t>
  </si>
  <si>
    <t>30 MEETING PARTICIPATION COMPONENT</t>
  </si>
  <si>
    <t>40 EQUIPMENT AND PREMISES COMPONENT</t>
  </si>
  <si>
    <t>50 MISCELLANEOUS COMPONENT</t>
  </si>
  <si>
    <t>Senior Scientific Affairs Officer (P-5) (shared with MP)</t>
  </si>
  <si>
    <t>Programme Officer (Communication &amp; Information) (P-3)</t>
  </si>
  <si>
    <t>Administrative Assistant (G-7) (shared with MP)</t>
  </si>
  <si>
    <t>Programme Assistant (G-6)</t>
  </si>
  <si>
    <t>Executive Secretary (D-2) (shared with MP)</t>
  </si>
  <si>
    <t>Programme Assistant (Data)(G-6) (shared with MP)</t>
  </si>
  <si>
    <t>Research Assistant (G-6) (shared with MP)</t>
  </si>
  <si>
    <t>Meetings Services Assistant(G-6)</t>
  </si>
  <si>
    <t>Conference servicing cost of the Preparatory and Parties Meetings (shared with MP every three years)</t>
  </si>
  <si>
    <t>Conference servicing cost of the Bureau Meeting</t>
  </si>
  <si>
    <t>Promotion activities for the protection of the ozone layer</t>
  </si>
  <si>
    <t>Travel on official business</t>
  </si>
  <si>
    <t>Support for participation</t>
  </si>
  <si>
    <t>Travel cost of A5 members to the Bureau meeting</t>
  </si>
  <si>
    <t>Travel costs of A5 members to the meeting of the Ozone Research Managers</t>
  </si>
  <si>
    <t>Expendable equipment (items under $1,500)</t>
  </si>
  <si>
    <t>Miscellaneous expendables (shared with MP)</t>
  </si>
  <si>
    <t>Non-expendable equipment</t>
  </si>
  <si>
    <t>Rental of office premises (shared with MP)</t>
  </si>
  <si>
    <t>Operation and maintenance of equipment</t>
  </si>
  <si>
    <t>Maintenance of equipment and others (shared with MP)</t>
  </si>
  <si>
    <t>Reporting costs</t>
  </si>
  <si>
    <t>30th anniversary celebrations</t>
  </si>
  <si>
    <t>Trust Fund for the Vienna Convention for the Protection of the Ozone Layer</t>
  </si>
  <si>
    <t>Approved budgets for 2014, 2015, 2016 and 2017</t>
  </si>
  <si>
    <t xml:space="preserve"> 2014 (US$)</t>
  </si>
  <si>
    <t>2015 (US$)</t>
  </si>
  <si>
    <t xml:space="preserve"> 2016 (US$)</t>
  </si>
  <si>
    <t>2017 (US$)</t>
  </si>
  <si>
    <t xml:space="preserve">Financial reserve </t>
  </si>
  <si>
    <t xml:space="preserve">Draw down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</si>
</sst>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10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4">
    <xf numFmtId="0" fontId="0" fillId="0" borderId="0" xfId="0"/>
    <xf numFmtId="0" fontId="0" fillId="0" borderId="1" xfId="0" applyFill="1" applyBorder="1" applyAlignment="1">
      <alignment horizontal="right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/>
    </xf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left"/>
    </xf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left"/>
    </xf>
    <xf numFmtId="0" fontId="1" fillId="0" borderId="4" xfId="0" applyFont="1" applyFill="1" applyBorder="1" applyAlignment="1">
      <alignment horizontal="right"/>
    </xf>
    <xf numFmtId="0" fontId="1" fillId="0" borderId="4" xfId="0" applyFont="1" applyFill="1" applyBorder="1"/>
    <xf numFmtId="0" fontId="0" fillId="0" borderId="4" xfId="0" applyFill="1" applyBorder="1" applyAlignment="1">
      <alignment horizontal="right" wrapText="1"/>
    </xf>
    <xf numFmtId="0" fontId="2" fillId="0" borderId="1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38" fontId="1" fillId="0" borderId="4" xfId="0" applyNumberFormat="1" applyFont="1" applyFill="1" applyBorder="1" applyAlignment="1">
      <alignment horizontal="right"/>
    </xf>
    <xf numFmtId="0" fontId="0" fillId="0" borderId="4" xfId="0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38" fontId="4" fillId="0" borderId="4" xfId="1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4" fillId="0" borderId="4" xfId="0" quotePrefix="1" applyFont="1" applyFill="1" applyBorder="1" applyAlignment="1">
      <alignment vertical="center"/>
    </xf>
    <xf numFmtId="38" fontId="6" fillId="0" borderId="4" xfId="1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4" fillId="0" borderId="4" xfId="0" applyNumberFormat="1" applyFont="1" applyFill="1" applyBorder="1" applyAlignment="1">
      <alignment vertical="center"/>
    </xf>
    <xf numFmtId="0" fontId="4" fillId="0" borderId="4" xfId="0" quotePrefix="1" applyFont="1" applyFill="1" applyBorder="1" applyAlignment="1">
      <alignment horizontal="left" vertical="center"/>
    </xf>
    <xf numFmtId="3" fontId="6" fillId="0" borderId="4" xfId="1" applyNumberFormat="1" applyFont="1" applyFill="1" applyBorder="1" applyAlignment="1">
      <alignment vertical="center"/>
    </xf>
    <xf numFmtId="38" fontId="4" fillId="0" borderId="4" xfId="1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3" fillId="0" borderId="3" xfId="0" applyFont="1" applyFill="1" applyBorder="1"/>
    <xf numFmtId="38" fontId="3" fillId="0" borderId="5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5" xfId="0" quotePrefix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38" fontId="0" fillId="0" borderId="8" xfId="0" applyNumberFormat="1" applyFill="1" applyBorder="1" applyAlignment="1">
      <alignment vertical="center"/>
    </xf>
    <xf numFmtId="38" fontId="0" fillId="0" borderId="8" xfId="0" applyNumberFormat="1" applyFill="1" applyBorder="1" applyAlignment="1">
      <alignment horizontal="right" vertical="center"/>
    </xf>
    <xf numFmtId="0" fontId="0" fillId="0" borderId="8" xfId="0" applyFill="1" applyBorder="1" applyAlignment="1">
      <alignment vertical="center" wrapText="1"/>
    </xf>
    <xf numFmtId="0" fontId="0" fillId="0" borderId="8" xfId="0" quotePrefix="1" applyFill="1" applyBorder="1" applyAlignment="1">
      <alignment horizontal="left" vertical="center"/>
    </xf>
    <xf numFmtId="0" fontId="0" fillId="0" borderId="8" xfId="0" applyFill="1" applyBorder="1" applyAlignment="1">
      <alignment vertical="center"/>
    </xf>
    <xf numFmtId="0" fontId="1" fillId="0" borderId="4" xfId="0" quotePrefix="1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 wrapText="1"/>
    </xf>
    <xf numFmtId="38" fontId="1" fillId="0" borderId="4" xfId="0" applyNumberFormat="1" applyFont="1" applyFill="1" applyBorder="1" applyAlignment="1">
      <alignment vertical="center"/>
    </xf>
    <xf numFmtId="38" fontId="1" fillId="0" borderId="4" xfId="0" applyNumberFormat="1" applyFont="1" applyFill="1" applyBorder="1" applyAlignment="1">
      <alignment horizontal="right" vertical="center"/>
    </xf>
    <xf numFmtId="38" fontId="0" fillId="0" borderId="4" xfId="0" applyNumberFormat="1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0" fontId="0" fillId="0" borderId="4" xfId="0" quotePrefix="1" applyFill="1" applyBorder="1" applyAlignment="1">
      <alignment horizontal="left" vertical="center"/>
    </xf>
    <xf numFmtId="0" fontId="1" fillId="0" borderId="1" xfId="0" applyFont="1" applyFill="1" applyBorder="1"/>
    <xf numFmtId="0" fontId="1" fillId="0" borderId="3" xfId="0" applyFont="1" applyFill="1" applyBorder="1"/>
    <xf numFmtId="38" fontId="4" fillId="0" borderId="5" xfId="1" applyNumberFormat="1" applyFont="1" applyFill="1" applyBorder="1" applyAlignment="1">
      <alignment vertical="center"/>
    </xf>
    <xf numFmtId="38" fontId="4" fillId="0" borderId="5" xfId="1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5" xfId="0" quotePrefix="1" applyFont="1" applyFill="1" applyBorder="1" applyAlignment="1">
      <alignment horizontal="left" vertical="center"/>
    </xf>
    <xf numFmtId="0" fontId="3" fillId="0" borderId="6" xfId="0" applyFont="1" applyFill="1" applyBorder="1"/>
    <xf numFmtId="0" fontId="3" fillId="0" borderId="7" xfId="0" applyFont="1" applyFill="1" applyBorder="1"/>
    <xf numFmtId="38" fontId="3" fillId="0" borderId="9" xfId="0" applyNumberFormat="1" applyFont="1" applyFill="1" applyBorder="1" applyAlignment="1">
      <alignment vertical="center"/>
    </xf>
    <xf numFmtId="0" fontId="3" fillId="0" borderId="9" xfId="0" applyFont="1" applyFill="1" applyBorder="1"/>
    <xf numFmtId="38" fontId="3" fillId="0" borderId="9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9" xfId="0" quotePrefix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4" fillId="0" borderId="6" xfId="0" applyFont="1" applyFill="1" applyBorder="1"/>
    <xf numFmtId="0" fontId="4" fillId="0" borderId="7" xfId="0" applyFont="1" applyFill="1" applyBorder="1"/>
    <xf numFmtId="0" fontId="4" fillId="0" borderId="8" xfId="0" applyFont="1" applyFill="1" applyBorder="1"/>
    <xf numFmtId="38" fontId="1" fillId="0" borderId="8" xfId="0" applyNumberFormat="1" applyFont="1" applyFill="1" applyBorder="1" applyAlignment="1">
      <alignment vertical="center"/>
    </xf>
    <xf numFmtId="38" fontId="1" fillId="0" borderId="8" xfId="0" applyNumberFormat="1" applyFont="1" applyFill="1" applyBorder="1" applyAlignment="1">
      <alignment horizontal="right" vertical="center"/>
    </xf>
    <xf numFmtId="0" fontId="1" fillId="0" borderId="8" xfId="0" quotePrefix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0" fillId="0" borderId="8" xfId="0" quotePrefix="1" applyFill="1" applyBorder="1" applyAlignment="1">
      <alignment horizontal="left" vertical="top"/>
    </xf>
    <xf numFmtId="0" fontId="0" fillId="0" borderId="4" xfId="0" quotePrefix="1" applyFill="1" applyBorder="1" applyAlignment="1">
      <alignment horizontal="left" vertical="top"/>
    </xf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38" fontId="5" fillId="0" borderId="8" xfId="0" applyNumberFormat="1" applyFont="1" applyFill="1" applyBorder="1" applyAlignment="1">
      <alignment vertical="center"/>
    </xf>
    <xf numFmtId="38" fontId="5" fillId="0" borderId="8" xfId="0" applyNumberFormat="1" applyFont="1" applyFill="1" applyBorder="1" applyAlignment="1">
      <alignment horizontal="right" vertical="center"/>
    </xf>
    <xf numFmtId="0" fontId="5" fillId="0" borderId="8" xfId="0" quotePrefix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38" fontId="0" fillId="0" borderId="4" xfId="0" applyNumberForma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38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top" wrapText="1"/>
    </xf>
    <xf numFmtId="0" fontId="1" fillId="0" borderId="4" xfId="0" quotePrefix="1" applyFont="1" applyFill="1" applyBorder="1" applyAlignment="1">
      <alignment horizontal="left" vertical="top"/>
    </xf>
    <xf numFmtId="0" fontId="0" fillId="0" borderId="10" xfId="0" applyFill="1" applyBorder="1" applyAlignment="1">
      <alignment vertical="center"/>
    </xf>
    <xf numFmtId="0" fontId="0" fillId="0" borderId="10" xfId="0" quotePrefix="1" applyFill="1" applyBorder="1" applyAlignment="1">
      <alignment horizontal="left" vertical="center"/>
    </xf>
    <xf numFmtId="38" fontId="0" fillId="0" borderId="10" xfId="0" applyNumberFormat="1" applyFill="1" applyBorder="1" applyAlignment="1">
      <alignment vertical="center"/>
    </xf>
    <xf numFmtId="0" fontId="0" fillId="0" borderId="10" xfId="0" applyFill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165" fontId="0" fillId="0" borderId="1" xfId="1" applyNumberFormat="1" applyFont="1" applyFill="1" applyBorder="1"/>
    <xf numFmtId="165" fontId="1" fillId="0" borderId="1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 vertical="center" wrapText="1"/>
    </xf>
    <xf numFmtId="3" fontId="4" fillId="0" borderId="4" xfId="0" applyNumberFormat="1" applyFont="1" applyFill="1" applyBorder="1" applyAlignment="1">
      <alignment horizontal="right" vertical="center"/>
    </xf>
    <xf numFmtId="165" fontId="0" fillId="0" borderId="1" xfId="1" applyNumberFormat="1" applyFont="1" applyFill="1" applyBorder="1" applyAlignment="1">
      <alignment horizontal="right" wrapText="1"/>
    </xf>
    <xf numFmtId="0" fontId="7" fillId="0" borderId="5" xfId="0" applyFont="1" applyFill="1" applyBorder="1" applyAlignment="1">
      <alignment vertical="center"/>
    </xf>
    <xf numFmtId="0" fontId="7" fillId="0" borderId="3" xfId="0" applyFont="1" applyFill="1" applyBorder="1"/>
    <xf numFmtId="0" fontId="7" fillId="0" borderId="1" xfId="0" applyFont="1" applyFill="1" applyBorder="1"/>
    <xf numFmtId="0" fontId="3" fillId="0" borderId="4" xfId="0" applyFont="1" applyFill="1" applyBorder="1" applyAlignment="1">
      <alignment vertical="center" wrapText="1"/>
    </xf>
    <xf numFmtId="0" fontId="7" fillId="0" borderId="4" xfId="0" applyFont="1" applyFill="1" applyBorder="1"/>
    <xf numFmtId="38" fontId="1" fillId="0" borderId="8" xfId="0" applyNumberFormat="1" applyFont="1" applyFill="1" applyBorder="1" applyAlignment="1">
      <alignment horizontal="center" vertical="center"/>
    </xf>
    <xf numFmtId="38" fontId="3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5" xfId="0" quotePrefix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vertical="center" wrapText="1"/>
    </xf>
    <xf numFmtId="38" fontId="1" fillId="0" borderId="5" xfId="0" applyNumberFormat="1" applyFont="1" applyFill="1" applyBorder="1" applyAlignment="1">
      <alignment vertical="center"/>
    </xf>
    <xf numFmtId="38" fontId="1" fillId="0" borderId="5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vertical="center"/>
    </xf>
    <xf numFmtId="0" fontId="3" fillId="0" borderId="12" xfId="0" quotePrefix="1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 wrapText="1"/>
    </xf>
    <xf numFmtId="38" fontId="3" fillId="0" borderId="12" xfId="0" applyNumberFormat="1" applyFont="1" applyFill="1" applyBorder="1" applyAlignment="1">
      <alignment vertical="center"/>
    </xf>
    <xf numFmtId="38" fontId="3" fillId="0" borderId="12" xfId="0" applyNumberFormat="1" applyFont="1" applyFill="1" applyBorder="1" applyAlignment="1">
      <alignment horizontal="right" vertical="center"/>
    </xf>
    <xf numFmtId="0" fontId="4" fillId="0" borderId="8" xfId="0" quotePrefix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 wrapText="1"/>
    </xf>
    <xf numFmtId="38" fontId="4" fillId="0" borderId="8" xfId="1" applyNumberFormat="1" applyFont="1" applyFill="1" applyBorder="1" applyAlignment="1">
      <alignment vertical="center"/>
    </xf>
    <xf numFmtId="38" fontId="4" fillId="0" borderId="8" xfId="1" applyNumberFormat="1" applyFont="1" applyFill="1" applyBorder="1" applyAlignment="1">
      <alignment horizontal="right" vertical="center"/>
    </xf>
    <xf numFmtId="3" fontId="4" fillId="0" borderId="5" xfId="1" applyNumberFormat="1" applyFont="1" applyFill="1" applyBorder="1" applyAlignment="1">
      <alignment vertical="center"/>
    </xf>
    <xf numFmtId="3" fontId="6" fillId="0" borderId="5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/>
    </xf>
    <xf numFmtId="38" fontId="8" fillId="0" borderId="4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 wrapText="1"/>
    </xf>
    <xf numFmtId="38" fontId="3" fillId="0" borderId="8" xfId="0" applyNumberFormat="1" applyFont="1" applyFill="1" applyBorder="1" applyAlignment="1">
      <alignment vertical="center"/>
    </xf>
    <xf numFmtId="38" fontId="3" fillId="0" borderId="8" xfId="0" applyNumberFormat="1" applyFont="1" applyFill="1" applyBorder="1" applyAlignment="1">
      <alignment horizontal="right" vertical="center"/>
    </xf>
    <xf numFmtId="165" fontId="4" fillId="0" borderId="5" xfId="1" applyNumberFormat="1" applyFont="1" applyFill="1" applyBorder="1" applyAlignment="1">
      <alignment horizontal="right" vertical="center"/>
    </xf>
    <xf numFmtId="0" fontId="3" fillId="0" borderId="4" xfId="0" quotePrefix="1" applyFont="1" applyFill="1" applyBorder="1" applyAlignment="1">
      <alignment vertical="center"/>
    </xf>
    <xf numFmtId="38" fontId="8" fillId="0" borderId="4" xfId="1" applyNumberFormat="1" applyFont="1" applyFill="1" applyBorder="1" applyAlignment="1">
      <alignment vertical="center"/>
    </xf>
    <xf numFmtId="165" fontId="8" fillId="0" borderId="4" xfId="1" applyNumberFormat="1" applyFont="1" applyFill="1" applyBorder="1" applyAlignment="1">
      <alignment horizontal="right" vertical="center"/>
    </xf>
    <xf numFmtId="0" fontId="3" fillId="0" borderId="4" xfId="0" applyFont="1" applyFill="1" applyBorder="1"/>
    <xf numFmtId="0" fontId="4" fillId="0" borderId="1" xfId="0" applyFont="1" applyFill="1" applyBorder="1" applyAlignment="1">
      <alignment horizontal="left" wrapText="1"/>
    </xf>
    <xf numFmtId="0" fontId="0" fillId="0" borderId="1" xfId="0" applyFill="1" applyBorder="1" applyAlignment="1"/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/>
    <xf numFmtId="0" fontId="4" fillId="0" borderId="3" xfId="0" applyFont="1" applyFill="1" applyBorder="1"/>
    <xf numFmtId="0" fontId="4" fillId="0" borderId="1" xfId="0" applyFont="1" applyFill="1" applyBorder="1"/>
    <xf numFmtId="38" fontId="4" fillId="0" borderId="4" xfId="0" applyNumberFormat="1" applyFont="1" applyFill="1" applyBorder="1" applyAlignment="1">
      <alignment vertical="center"/>
    </xf>
    <xf numFmtId="38" fontId="4" fillId="0" borderId="4" xfId="0" applyNumberFormat="1" applyFont="1" applyFill="1" applyBorder="1" applyAlignment="1">
      <alignment horizontal="right" vertical="center"/>
    </xf>
    <xf numFmtId="0" fontId="3" fillId="0" borderId="8" xfId="0" quotePrefix="1" applyFont="1" applyFill="1" applyBorder="1" applyAlignment="1">
      <alignment horizontal="left" vertical="center"/>
    </xf>
    <xf numFmtId="3" fontId="8" fillId="0" borderId="4" xfId="1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38" fontId="0" fillId="0" borderId="10" xfId="0" applyNumberFormat="1" applyFill="1" applyBorder="1" applyAlignment="1">
      <alignment horizontal="right" vertical="center"/>
    </xf>
    <xf numFmtId="3" fontId="3" fillId="0" borderId="8" xfId="1" applyNumberFormat="1" applyFont="1" applyFill="1" applyBorder="1" applyAlignment="1">
      <alignment vertical="center"/>
    </xf>
    <xf numFmtId="3" fontId="8" fillId="0" borderId="8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/>
    <xf numFmtId="0" fontId="4" fillId="0" borderId="6" xfId="0" applyFont="1" applyFill="1" applyBorder="1" applyAlignment="1">
      <alignment horizontal="center" vertical="center"/>
    </xf>
    <xf numFmtId="0" fontId="0" fillId="0" borderId="6" xfId="0" applyFill="1" applyBorder="1" applyAlignment="1"/>
    <xf numFmtId="0" fontId="4" fillId="0" borderId="4" xfId="0" applyFont="1" applyFill="1" applyBorder="1" applyAlignment="1">
      <alignment vertical="top" wrapText="1"/>
    </xf>
    <xf numFmtId="0" fontId="4" fillId="0" borderId="13" xfId="0" quotePrefix="1" applyFont="1" applyFill="1" applyBorder="1" applyAlignment="1">
      <alignment horizontal="center" vertical="center"/>
    </xf>
    <xf numFmtId="0" fontId="4" fillId="0" borderId="11" xfId="0" quotePrefix="1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left" vertical="center"/>
    </xf>
    <xf numFmtId="0" fontId="4" fillId="0" borderId="16" xfId="0" quotePrefix="1" applyFont="1" applyFill="1" applyBorder="1" applyAlignment="1">
      <alignment horizontal="left" vertical="center"/>
    </xf>
    <xf numFmtId="0" fontId="4" fillId="0" borderId="17" xfId="0" quotePrefix="1" applyFont="1" applyFill="1" applyBorder="1" applyAlignment="1">
      <alignment horizontal="left" vertical="center"/>
    </xf>
    <xf numFmtId="0" fontId="4" fillId="0" borderId="13" xfId="0" quotePrefix="1" applyFont="1" applyFill="1" applyBorder="1" applyAlignment="1">
      <alignment horizontal="left" vertical="center"/>
    </xf>
    <xf numFmtId="0" fontId="4" fillId="0" borderId="11" xfId="0" quotePrefix="1" applyFont="1" applyFill="1" applyBorder="1" applyAlignment="1">
      <alignment horizontal="left" vertical="center"/>
    </xf>
    <xf numFmtId="0" fontId="4" fillId="0" borderId="14" xfId="0" quotePrefix="1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reavalle\Finance\2014%20budget%20revision%202015%202016%20proposed%20budget\ozone%20secretariat%202014%20budget%20projections%20for%202014%20revision%20%20v2%20updated%2030%20july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reavalle\Finance\2014%20budget%20revision%202015%202016%20proposed%20budget\ozone%20secretariat%202015%20and%202016%20proposed%20budget%20%20v7%204%20August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L"/>
      <sheetName val="VCL"/>
      <sheetName val="VCL Summary tables"/>
      <sheetName val="MPL Summary tables"/>
      <sheetName val="MPL + VCL"/>
      <sheetName val="MEETING COSTS NEW"/>
      <sheetName val="meeting costs old"/>
      <sheetName val="notes"/>
      <sheetName val="tc_ALT_OU_FD_PJ_CL_OBJ.rpt"/>
      <sheetName val="Summary"/>
    </sheetNames>
    <sheetDataSet>
      <sheetData sheetId="0"/>
      <sheetData sheetId="1">
        <row r="4">
          <cell r="D4">
            <v>142811</v>
          </cell>
          <cell r="J4">
            <v>143800</v>
          </cell>
        </row>
        <row r="5">
          <cell r="J5">
            <v>107000</v>
          </cell>
        </row>
        <row r="6">
          <cell r="J6">
            <v>114125</v>
          </cell>
        </row>
        <row r="7">
          <cell r="J7">
            <v>26000</v>
          </cell>
        </row>
        <row r="8">
          <cell r="J8">
            <v>37000</v>
          </cell>
        </row>
        <row r="9">
          <cell r="J9">
            <v>22000</v>
          </cell>
        </row>
        <row r="10">
          <cell r="J10">
            <v>21000</v>
          </cell>
        </row>
        <row r="11">
          <cell r="J11">
            <v>15592</v>
          </cell>
        </row>
        <row r="12">
          <cell r="J12">
            <v>252000</v>
          </cell>
        </row>
        <row r="13">
          <cell r="J13">
            <v>20000</v>
          </cell>
        </row>
        <row r="14">
          <cell r="J14">
            <v>24000</v>
          </cell>
        </row>
        <row r="15">
          <cell r="J15">
            <v>10000</v>
          </cell>
        </row>
        <row r="16">
          <cell r="J16">
            <v>30000</v>
          </cell>
        </row>
        <row r="19">
          <cell r="J19">
            <v>20000</v>
          </cell>
        </row>
        <row r="20">
          <cell r="J20">
            <v>175000</v>
          </cell>
        </row>
        <row r="23">
          <cell r="J23">
            <v>8000</v>
          </cell>
        </row>
        <row r="25">
          <cell r="J25">
            <v>5000</v>
          </cell>
        </row>
        <row r="26">
          <cell r="J26">
            <v>5000</v>
          </cell>
        </row>
        <row r="27">
          <cell r="J27">
            <v>17500</v>
          </cell>
        </row>
        <row r="30">
          <cell r="J30">
            <v>7500</v>
          </cell>
        </row>
        <row r="31">
          <cell r="J31">
            <v>7500</v>
          </cell>
        </row>
        <row r="32">
          <cell r="J32">
            <v>15000</v>
          </cell>
        </row>
        <row r="33">
          <cell r="D33">
            <v>20000</v>
          </cell>
        </row>
        <row r="34">
          <cell r="D34">
            <v>15000</v>
          </cell>
        </row>
        <row r="35">
          <cell r="J35">
            <v>5000</v>
          </cell>
        </row>
        <row r="36">
          <cell r="J36">
            <v>10000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L"/>
      <sheetName val="VCL"/>
      <sheetName val="2015 MPL + VCL"/>
      <sheetName val="Summary"/>
      <sheetName val="CE July Geneva"/>
      <sheetName val="November CE"/>
      <sheetName val="tc_ALT_OU_FD_PJ_CL_OBJ.rpt"/>
      <sheetName val="notes"/>
      <sheetName val="meeting costs"/>
      <sheetName val="slide"/>
    </sheetNames>
    <sheetDataSet>
      <sheetData sheetId="0"/>
      <sheetData sheetId="1">
        <row r="4">
          <cell r="I4">
            <v>143800</v>
          </cell>
          <cell r="M4">
            <v>143800</v>
          </cell>
          <cell r="P4">
            <v>143800</v>
          </cell>
        </row>
        <row r="5">
          <cell r="I5">
            <v>107000</v>
          </cell>
          <cell r="M5">
            <v>107000</v>
          </cell>
          <cell r="P5">
            <v>107000</v>
          </cell>
        </row>
        <row r="6">
          <cell r="I6">
            <v>152273.54999999999</v>
          </cell>
          <cell r="M6">
            <v>155775.84164999999</v>
          </cell>
          <cell r="P6">
            <v>159358.68600794996</v>
          </cell>
        </row>
        <row r="8">
          <cell r="I8">
            <v>26000</v>
          </cell>
          <cell r="M8">
            <v>26000</v>
          </cell>
          <cell r="P8">
            <v>26000</v>
          </cell>
        </row>
        <row r="9">
          <cell r="I9">
            <v>38110</v>
          </cell>
          <cell r="M9">
            <v>39253.300000000003</v>
          </cell>
          <cell r="P9">
            <v>40430.899000000005</v>
          </cell>
        </row>
        <row r="10">
          <cell r="I10">
            <v>22000</v>
          </cell>
          <cell r="M10">
            <v>22000</v>
          </cell>
          <cell r="P10">
            <v>22000</v>
          </cell>
        </row>
        <row r="11">
          <cell r="I11">
            <v>21000</v>
          </cell>
          <cell r="M11">
            <v>21000</v>
          </cell>
          <cell r="P11">
            <v>21000</v>
          </cell>
        </row>
        <row r="12">
          <cell r="I12">
            <v>38110</v>
          </cell>
          <cell r="M12">
            <v>39253.300000000003</v>
          </cell>
          <cell r="P12">
            <v>40430.899000000005</v>
          </cell>
        </row>
        <row r="13">
          <cell r="P13">
            <v>252000</v>
          </cell>
        </row>
        <row r="14">
          <cell r="P14">
            <v>20000</v>
          </cell>
        </row>
        <row r="15">
          <cell r="P15">
            <v>24000</v>
          </cell>
        </row>
        <row r="16">
          <cell r="I16">
            <v>10000</v>
          </cell>
          <cell r="M16">
            <v>10000</v>
          </cell>
          <cell r="P16">
            <v>10000</v>
          </cell>
        </row>
        <row r="18">
          <cell r="I18">
            <v>30000</v>
          </cell>
          <cell r="M18">
            <v>30000</v>
          </cell>
          <cell r="P18">
            <v>30000</v>
          </cell>
        </row>
        <row r="23">
          <cell r="P23">
            <v>175000</v>
          </cell>
        </row>
        <row r="27">
          <cell r="I27">
            <v>8000</v>
          </cell>
          <cell r="M27">
            <v>8000</v>
          </cell>
          <cell r="P27">
            <v>8000</v>
          </cell>
        </row>
        <row r="31">
          <cell r="I31">
            <v>5000</v>
          </cell>
          <cell r="M31">
            <v>5000</v>
          </cell>
          <cell r="P31">
            <v>5000</v>
          </cell>
        </row>
        <row r="32">
          <cell r="I32">
            <v>5000</v>
          </cell>
          <cell r="M32">
            <v>5000</v>
          </cell>
          <cell r="P32">
            <v>5000</v>
          </cell>
        </row>
        <row r="34">
          <cell r="I34">
            <v>17500</v>
          </cell>
          <cell r="M34">
            <v>17500</v>
          </cell>
          <cell r="P34">
            <v>17500</v>
          </cell>
        </row>
        <row r="38">
          <cell r="I38">
            <v>7500</v>
          </cell>
          <cell r="M38">
            <v>7500</v>
          </cell>
          <cell r="P38">
            <v>7500</v>
          </cell>
        </row>
        <row r="40">
          <cell r="I40">
            <v>7500</v>
          </cell>
          <cell r="M40">
            <v>7500</v>
          </cell>
          <cell r="P40">
            <v>7500</v>
          </cell>
        </row>
        <row r="41">
          <cell r="P41">
            <v>10000</v>
          </cell>
        </row>
        <row r="42">
          <cell r="I42">
            <v>20000</v>
          </cell>
          <cell r="M42">
            <v>20000</v>
          </cell>
          <cell r="P42">
            <v>20000</v>
          </cell>
        </row>
        <row r="43">
          <cell r="I43">
            <v>15000</v>
          </cell>
          <cell r="M43">
            <v>15000</v>
          </cell>
          <cell r="P43">
            <v>15000</v>
          </cell>
        </row>
        <row r="44">
          <cell r="I44">
            <v>5000</v>
          </cell>
          <cell r="M44">
            <v>5000</v>
          </cell>
          <cell r="P44">
            <v>5000</v>
          </cell>
        </row>
        <row r="46">
          <cell r="P46">
            <v>15000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zoomScale="125" zoomScaleNormal="125" zoomScaleSheetLayoutView="130" workbookViewId="0">
      <pane ySplit="6" topLeftCell="A7" activePane="bottomLeft" state="frozenSplit"/>
      <selection sqref="A1:IV65536"/>
      <selection pane="bottomLeft" activeCell="L10" sqref="L10"/>
    </sheetView>
  </sheetViews>
  <sheetFormatPr defaultColWidth="8.85546875" defaultRowHeight="12.75" x14ac:dyDescent="0.2"/>
  <cols>
    <col min="1" max="1" width="4.85546875" style="2" customWidth="1"/>
    <col min="2" max="2" width="6.140625" style="2" customWidth="1"/>
    <col min="3" max="3" width="6.7109375" style="4" customWidth="1"/>
    <col min="4" max="4" width="39.7109375" style="3" customWidth="1"/>
    <col min="5" max="5" width="3.85546875" style="2" customWidth="1"/>
    <col min="6" max="6" width="10.85546875" style="1" customWidth="1"/>
    <col min="7" max="7" width="10.42578125" style="1" customWidth="1"/>
    <col min="8" max="8" width="11.28515625" style="1" customWidth="1"/>
    <col min="9" max="9" width="11.140625" style="1" customWidth="1"/>
    <col min="10" max="10" width="1.85546875" style="2" hidden="1" customWidth="1"/>
    <col min="11" max="16384" width="8.85546875" style="2"/>
  </cols>
  <sheetData>
    <row r="1" spans="1:11" x14ac:dyDescent="0.2">
      <c r="A1" s="149"/>
      <c r="B1" s="150"/>
      <c r="E1" s="150"/>
    </row>
    <row r="2" spans="1:11" x14ac:dyDescent="0.2">
      <c r="A2" s="170" t="s">
        <v>82</v>
      </c>
      <c r="B2" s="169"/>
      <c r="C2" s="169"/>
      <c r="D2" s="169"/>
      <c r="E2" s="169"/>
      <c r="F2" s="169"/>
      <c r="G2" s="169"/>
      <c r="H2" s="169"/>
      <c r="I2" s="171"/>
    </row>
    <row r="3" spans="1:11" x14ac:dyDescent="0.2">
      <c r="A3" s="168" t="s">
        <v>83</v>
      </c>
      <c r="B3" s="169"/>
      <c r="C3" s="169"/>
      <c r="D3" s="169"/>
      <c r="E3" s="169"/>
      <c r="F3" s="169"/>
      <c r="G3" s="169"/>
      <c r="H3" s="169"/>
      <c r="I3" s="169"/>
    </row>
    <row r="5" spans="1:11" x14ac:dyDescent="0.2">
      <c r="A5" s="172"/>
      <c r="B5" s="173"/>
      <c r="C5" s="173"/>
      <c r="D5" s="173"/>
      <c r="E5" s="173"/>
      <c r="F5" s="173"/>
      <c r="G5" s="173"/>
      <c r="H5" s="173"/>
      <c r="I5" s="173"/>
      <c r="J5" s="46"/>
    </row>
    <row r="6" spans="1:11" s="157" customFormat="1" ht="38.25" customHeight="1" x14ac:dyDescent="0.2">
      <c r="A6" s="151"/>
      <c r="B6" s="152"/>
      <c r="C6" s="153"/>
      <c r="D6" s="154"/>
      <c r="E6" s="152" t="s">
        <v>49</v>
      </c>
      <c r="F6" s="108" t="s">
        <v>84</v>
      </c>
      <c r="G6" s="108" t="s">
        <v>85</v>
      </c>
      <c r="H6" s="108" t="s">
        <v>86</v>
      </c>
      <c r="I6" s="108" t="s">
        <v>87</v>
      </c>
      <c r="J6" s="155"/>
      <c r="K6" s="156"/>
    </row>
    <row r="7" spans="1:11" x14ac:dyDescent="0.2">
      <c r="A7" s="175" t="s">
        <v>54</v>
      </c>
      <c r="B7" s="176"/>
      <c r="C7" s="176"/>
      <c r="D7" s="177"/>
      <c r="E7" s="158"/>
      <c r="F7" s="159"/>
      <c r="G7" s="159"/>
      <c r="H7" s="159"/>
      <c r="I7" s="11"/>
      <c r="J7" s="10"/>
      <c r="K7" s="9"/>
    </row>
    <row r="8" spans="1:11" x14ac:dyDescent="0.2">
      <c r="A8" s="20"/>
      <c r="B8" s="54" t="s">
        <v>48</v>
      </c>
      <c r="C8" s="22" t="s">
        <v>53</v>
      </c>
      <c r="D8" s="21"/>
      <c r="E8" s="56"/>
      <c r="F8" s="57"/>
      <c r="G8" s="57"/>
      <c r="H8" s="57"/>
      <c r="I8" s="14"/>
      <c r="J8" s="10"/>
      <c r="K8" s="9"/>
    </row>
    <row r="9" spans="1:11" s="17" customFormat="1" x14ac:dyDescent="0.2">
      <c r="A9" s="96"/>
      <c r="B9" s="96"/>
      <c r="C9" s="99" t="s">
        <v>47</v>
      </c>
      <c r="D9" s="98" t="s">
        <v>63</v>
      </c>
      <c r="E9" s="95">
        <v>6</v>
      </c>
      <c r="F9" s="57">
        <f>+[1]VCL!$J$4</f>
        <v>143800</v>
      </c>
      <c r="G9" s="57">
        <f>+[2]VCL!$I$4</f>
        <v>143800</v>
      </c>
      <c r="H9" s="57">
        <f>+[2]VCL!$M$4</f>
        <v>143800</v>
      </c>
      <c r="I9" s="97">
        <f>+[2]VCL!$P$4</f>
        <v>143800</v>
      </c>
      <c r="J9" s="19"/>
      <c r="K9" s="18"/>
    </row>
    <row r="10" spans="1:11" s="17" customFormat="1" ht="25.5" x14ac:dyDescent="0.2">
      <c r="A10" s="96"/>
      <c r="B10" s="96"/>
      <c r="C10" s="54" t="s">
        <v>46</v>
      </c>
      <c r="D10" s="21" t="s">
        <v>59</v>
      </c>
      <c r="E10" s="95">
        <v>6</v>
      </c>
      <c r="F10" s="57">
        <f>+[1]VCL!$J$5</f>
        <v>107000</v>
      </c>
      <c r="G10" s="57">
        <f>+[2]VCL!$I$5</f>
        <v>107000</v>
      </c>
      <c r="H10" s="57">
        <f>+[2]VCL!$M$5</f>
        <v>107000</v>
      </c>
      <c r="I10" s="57">
        <f>+[2]VCL!$P$5</f>
        <v>107000</v>
      </c>
      <c r="J10" s="19"/>
      <c r="K10" s="18"/>
    </row>
    <row r="11" spans="1:11" s="17" customFormat="1" ht="25.5" x14ac:dyDescent="0.2">
      <c r="A11" s="96"/>
      <c r="B11" s="96"/>
      <c r="C11" s="54">
        <v>1107</v>
      </c>
      <c r="D11" s="59" t="s">
        <v>60</v>
      </c>
      <c r="E11" s="95">
        <v>12</v>
      </c>
      <c r="F11" s="57">
        <f>+[1]VCL!$J$6</f>
        <v>114125</v>
      </c>
      <c r="G11" s="57">
        <f>+[2]VCL!$I$6</f>
        <v>152273.54999999999</v>
      </c>
      <c r="H11" s="57">
        <f>+[2]VCL!$M$6</f>
        <v>155775.84164999999</v>
      </c>
      <c r="I11" s="57">
        <f>+[2]VCL!$P$6</f>
        <v>159358.68600794996</v>
      </c>
      <c r="J11" s="19"/>
      <c r="K11" s="18"/>
    </row>
    <row r="12" spans="1:11" s="113" customFormat="1" x14ac:dyDescent="0.2">
      <c r="A12" s="111"/>
      <c r="B12" s="44">
        <v>1199</v>
      </c>
      <c r="C12" s="43" t="s">
        <v>4</v>
      </c>
      <c r="D12" s="42"/>
      <c r="E12" s="40"/>
      <c r="F12" s="41">
        <f t="shared" ref="F12:J12" si="0">SUM(F9:F11)</f>
        <v>364925</v>
      </c>
      <c r="G12" s="41">
        <f t="shared" si="0"/>
        <v>403073.55</v>
      </c>
      <c r="H12" s="41">
        <f t="shared" si="0"/>
        <v>406575.84164999996</v>
      </c>
      <c r="I12" s="41">
        <f t="shared" si="0"/>
        <v>410158.68600794999</v>
      </c>
      <c r="J12" s="40">
        <f t="shared" si="0"/>
        <v>0</v>
      </c>
      <c r="K12" s="112"/>
    </row>
    <row r="13" spans="1:11" s="17" customFormat="1" x14ac:dyDescent="0.2">
      <c r="A13" s="96"/>
      <c r="B13" s="54"/>
      <c r="C13" s="22"/>
      <c r="D13" s="21"/>
      <c r="E13" s="56"/>
      <c r="F13" s="57"/>
      <c r="G13" s="57"/>
      <c r="H13" s="57"/>
      <c r="I13" s="57"/>
      <c r="J13" s="19"/>
      <c r="K13" s="18"/>
    </row>
    <row r="14" spans="1:11" s="17" customFormat="1" x14ac:dyDescent="0.2">
      <c r="A14" s="96"/>
      <c r="B14" s="54" t="s">
        <v>45</v>
      </c>
      <c r="C14" s="22" t="s">
        <v>44</v>
      </c>
      <c r="D14" s="21"/>
      <c r="E14" s="56"/>
      <c r="F14" s="57"/>
      <c r="G14" s="57"/>
      <c r="H14" s="57"/>
      <c r="I14" s="14"/>
      <c r="J14" s="19"/>
      <c r="K14" s="18"/>
    </row>
    <row r="15" spans="1:11" s="17" customFormat="1" ht="25.5" x14ac:dyDescent="0.2">
      <c r="A15" s="96"/>
      <c r="B15" s="96"/>
      <c r="C15" s="54" t="s">
        <v>43</v>
      </c>
      <c r="D15" s="21" t="s">
        <v>61</v>
      </c>
      <c r="E15" s="95">
        <v>6</v>
      </c>
      <c r="F15" s="57">
        <f>+[1]VCL!$J$7</f>
        <v>26000</v>
      </c>
      <c r="G15" s="57">
        <f>+[2]VCL!$I$8</f>
        <v>26000</v>
      </c>
      <c r="H15" s="57">
        <f>+[2]VCL!$M$8</f>
        <v>26000</v>
      </c>
      <c r="I15" s="57">
        <f>+[2]VCL!$P$8</f>
        <v>26000</v>
      </c>
      <c r="J15" s="19"/>
      <c r="K15" s="18"/>
    </row>
    <row r="16" spans="1:11" s="17" customFormat="1" x14ac:dyDescent="0.2">
      <c r="A16" s="96"/>
      <c r="B16" s="96"/>
      <c r="C16" s="54" t="s">
        <v>42</v>
      </c>
      <c r="D16" s="21" t="s">
        <v>62</v>
      </c>
      <c r="E16" s="95">
        <v>12</v>
      </c>
      <c r="F16" s="57">
        <f>+[1]VCL!$J$8</f>
        <v>37000</v>
      </c>
      <c r="G16" s="57">
        <f>+[2]VCL!$I$9</f>
        <v>38110</v>
      </c>
      <c r="H16" s="57">
        <f>+[2]VCL!$M$9</f>
        <v>39253.300000000003</v>
      </c>
      <c r="I16" s="57">
        <f>+[2]VCL!$P$9</f>
        <v>40430.899000000005</v>
      </c>
      <c r="J16" s="19"/>
      <c r="K16" s="18"/>
    </row>
    <row r="17" spans="1:11" s="17" customFormat="1" ht="25.5" x14ac:dyDescent="0.2">
      <c r="A17" s="96"/>
      <c r="B17" s="96"/>
      <c r="C17" s="54" t="s">
        <v>41</v>
      </c>
      <c r="D17" s="21" t="s">
        <v>64</v>
      </c>
      <c r="E17" s="95">
        <v>6</v>
      </c>
      <c r="F17" s="57">
        <f>+[1]VCL!$J$9</f>
        <v>22000</v>
      </c>
      <c r="G17" s="57">
        <f>+[2]VCL!$I$10</f>
        <v>22000</v>
      </c>
      <c r="H17" s="57">
        <f>+[2]VCL!$M$10</f>
        <v>22000</v>
      </c>
      <c r="I17" s="57">
        <f>+[2]VCL!$P$10</f>
        <v>22000</v>
      </c>
      <c r="J17" s="19"/>
      <c r="K17" s="18"/>
    </row>
    <row r="18" spans="1:11" s="17" customFormat="1" x14ac:dyDescent="0.2">
      <c r="A18" s="96"/>
      <c r="B18" s="96"/>
      <c r="C18" s="54" t="s">
        <v>40</v>
      </c>
      <c r="D18" s="21" t="s">
        <v>65</v>
      </c>
      <c r="E18" s="95">
        <v>6</v>
      </c>
      <c r="F18" s="57">
        <f>+[1]VCL!$J$10</f>
        <v>21000</v>
      </c>
      <c r="G18" s="57">
        <f>+[2]VCL!$I$11</f>
        <v>21000</v>
      </c>
      <c r="H18" s="57">
        <f>+[2]VCL!$M$11</f>
        <v>21000</v>
      </c>
      <c r="I18" s="57">
        <f>+[2]VCL!$P$11</f>
        <v>21000</v>
      </c>
      <c r="J18" s="19"/>
      <c r="K18" s="18"/>
    </row>
    <row r="19" spans="1:11" s="17" customFormat="1" x14ac:dyDescent="0.2">
      <c r="A19" s="92"/>
      <c r="B19" s="92"/>
      <c r="C19" s="82">
        <v>1310</v>
      </c>
      <c r="D19" s="55" t="s">
        <v>66</v>
      </c>
      <c r="E19" s="116">
        <v>12</v>
      </c>
      <c r="F19" s="81">
        <f>+[1]VCL!$J$11</f>
        <v>15592</v>
      </c>
      <c r="G19" s="81">
        <f>+[2]VCL!$I$12</f>
        <v>38110</v>
      </c>
      <c r="H19" s="81">
        <f>+[2]VCL!$M$12</f>
        <v>39253.300000000003</v>
      </c>
      <c r="I19" s="81">
        <f>+[2]VCL!$P$12</f>
        <v>40430.899000000005</v>
      </c>
      <c r="J19" s="19"/>
      <c r="K19" s="18"/>
    </row>
    <row r="20" spans="1:11" s="113" customFormat="1" x14ac:dyDescent="0.2">
      <c r="A20" s="111"/>
      <c r="B20" s="111"/>
      <c r="C20" s="43" t="s">
        <v>4</v>
      </c>
      <c r="D20" s="42"/>
      <c r="E20" s="117"/>
      <c r="F20" s="41">
        <f>SUM(F15:F19)</f>
        <v>121592</v>
      </c>
      <c r="G20" s="41">
        <f>SUM(G15:G19)</f>
        <v>145220</v>
      </c>
      <c r="H20" s="41">
        <f>SUM(H15:H19)</f>
        <v>147506.6</v>
      </c>
      <c r="I20" s="41">
        <f>SUM(I15:I19)</f>
        <v>149861.79800000001</v>
      </c>
      <c r="J20" s="115"/>
      <c r="K20" s="112"/>
    </row>
    <row r="21" spans="1:11" ht="38.25" x14ac:dyDescent="0.2">
      <c r="A21" s="24"/>
      <c r="B21" s="24"/>
      <c r="C21" s="85" t="s">
        <v>39</v>
      </c>
      <c r="D21" s="162" t="s">
        <v>67</v>
      </c>
      <c r="E21" s="58"/>
      <c r="F21" s="93">
        <f>+[1]VCL!$J$12</f>
        <v>252000</v>
      </c>
      <c r="G21" s="93"/>
      <c r="H21" s="93"/>
      <c r="I21" s="93">
        <f>+[2]VCL!$P$13</f>
        <v>252000</v>
      </c>
      <c r="J21" s="10"/>
      <c r="K21" s="9"/>
    </row>
    <row r="22" spans="1:11" ht="25.5" x14ac:dyDescent="0.2">
      <c r="A22" s="24"/>
      <c r="B22" s="24"/>
      <c r="C22" s="60" t="s">
        <v>38</v>
      </c>
      <c r="D22" s="21" t="s">
        <v>68</v>
      </c>
      <c r="E22" s="56"/>
      <c r="F22" s="57">
        <f>+[1]VCL!$J$13</f>
        <v>20000</v>
      </c>
      <c r="G22" s="57"/>
      <c r="H22" s="57"/>
      <c r="I22" s="57">
        <f>+[2]VCL!$P$14</f>
        <v>20000</v>
      </c>
      <c r="J22" s="10"/>
      <c r="K22" s="9"/>
    </row>
    <row r="23" spans="1:11" s="46" customFormat="1" ht="25.5" x14ac:dyDescent="0.2">
      <c r="A23" s="53"/>
      <c r="B23" s="53"/>
      <c r="C23" s="52">
        <v>1327</v>
      </c>
      <c r="D23" s="55" t="s">
        <v>50</v>
      </c>
      <c r="E23" s="49"/>
      <c r="F23" s="50">
        <f>+[1]VCL!$J$14</f>
        <v>24000</v>
      </c>
      <c r="G23" s="50"/>
      <c r="H23" s="50"/>
      <c r="I23" s="50">
        <f>+[2]VCL!$P$15</f>
        <v>24000</v>
      </c>
      <c r="J23" s="48"/>
      <c r="K23" s="47"/>
    </row>
    <row r="24" spans="1:11" s="46" customFormat="1" ht="25.5" x14ac:dyDescent="0.2">
      <c r="A24" s="100"/>
      <c r="B24" s="100"/>
      <c r="C24" s="101">
        <v>1328</v>
      </c>
      <c r="D24" s="21" t="s">
        <v>69</v>
      </c>
      <c r="E24" s="102"/>
      <c r="F24" s="93">
        <f>+[1]VCL!$J$15</f>
        <v>10000</v>
      </c>
      <c r="G24" s="93">
        <f>+[2]VCL!$I$16</f>
        <v>10000</v>
      </c>
      <c r="H24" s="93">
        <f>+[2]VCL!$M$16</f>
        <v>10000</v>
      </c>
      <c r="I24" s="93">
        <f>+[2]VCL!$P$16</f>
        <v>10000</v>
      </c>
      <c r="J24" s="103"/>
      <c r="K24" s="47"/>
    </row>
    <row r="25" spans="1:11" s="38" customFormat="1" x14ac:dyDescent="0.2">
      <c r="A25" s="45"/>
      <c r="B25" s="44" t="s">
        <v>37</v>
      </c>
      <c r="C25" s="43" t="s">
        <v>4</v>
      </c>
      <c r="D25" s="42"/>
      <c r="E25" s="40"/>
      <c r="F25" s="41">
        <f>SUM(F21:F24)</f>
        <v>306000</v>
      </c>
      <c r="G25" s="41">
        <f>SUM(G21:G24)</f>
        <v>10000</v>
      </c>
      <c r="H25" s="41">
        <f>SUM(H21:H24)</f>
        <v>10000</v>
      </c>
      <c r="I25" s="41">
        <f>SUM(I21:I24)</f>
        <v>306000</v>
      </c>
      <c r="J25" s="40">
        <f>SUM(J15:J23)</f>
        <v>0</v>
      </c>
      <c r="K25" s="39"/>
    </row>
    <row r="26" spans="1:11" x14ac:dyDescent="0.2">
      <c r="A26" s="20"/>
      <c r="B26" s="54"/>
      <c r="C26" s="22"/>
      <c r="D26" s="21"/>
      <c r="E26" s="56"/>
      <c r="F26" s="57"/>
      <c r="G26" s="57"/>
      <c r="H26" s="57"/>
      <c r="I26" s="57"/>
      <c r="J26" s="10"/>
      <c r="K26" s="9"/>
    </row>
    <row r="27" spans="1:11" x14ac:dyDescent="0.2">
      <c r="A27" s="20"/>
      <c r="B27" s="54" t="s">
        <v>36</v>
      </c>
      <c r="C27" s="22" t="s">
        <v>70</v>
      </c>
      <c r="D27" s="21"/>
      <c r="E27" s="15"/>
      <c r="F27" s="14"/>
      <c r="G27" s="14"/>
      <c r="H27" s="14"/>
      <c r="I27" s="14"/>
      <c r="J27" s="10"/>
      <c r="K27" s="9"/>
    </row>
    <row r="28" spans="1:11" s="46" customFormat="1" x14ac:dyDescent="0.2">
      <c r="A28" s="53"/>
      <c r="B28" s="53"/>
      <c r="C28" s="52" t="s">
        <v>35</v>
      </c>
      <c r="D28" s="51" t="s">
        <v>34</v>
      </c>
      <c r="E28" s="49"/>
      <c r="F28" s="50">
        <f>+[1]VCL!$J$16</f>
        <v>30000</v>
      </c>
      <c r="G28" s="50">
        <f>+[2]VCL!$I$18</f>
        <v>30000</v>
      </c>
      <c r="H28" s="50">
        <f>+[2]VCL!$M$18</f>
        <v>30000</v>
      </c>
      <c r="I28" s="50">
        <f>+[2]VCL!$P$18</f>
        <v>30000</v>
      </c>
      <c r="J28" s="48"/>
      <c r="K28" s="47"/>
    </row>
    <row r="29" spans="1:11" s="38" customFormat="1" x14ac:dyDescent="0.2">
      <c r="A29" s="124"/>
      <c r="B29" s="125">
        <v>1699</v>
      </c>
      <c r="C29" s="126" t="s">
        <v>4</v>
      </c>
      <c r="D29" s="127"/>
      <c r="E29" s="128"/>
      <c r="F29" s="129">
        <f t="shared" ref="F29:J29" si="1">SUM(F28:F28)</f>
        <v>30000</v>
      </c>
      <c r="G29" s="129">
        <f t="shared" si="1"/>
        <v>30000</v>
      </c>
      <c r="H29" s="129">
        <f t="shared" si="1"/>
        <v>30000</v>
      </c>
      <c r="I29" s="129">
        <f t="shared" si="1"/>
        <v>30000</v>
      </c>
      <c r="J29" s="128">
        <f t="shared" si="1"/>
        <v>0</v>
      </c>
      <c r="K29" s="39"/>
    </row>
    <row r="30" spans="1:11" x14ac:dyDescent="0.2">
      <c r="A30" s="178" t="s">
        <v>55</v>
      </c>
      <c r="B30" s="179"/>
      <c r="C30" s="179"/>
      <c r="D30" s="180"/>
      <c r="E30" s="63"/>
      <c r="F30" s="64">
        <f>+F29+F25+F20+F12</f>
        <v>822517</v>
      </c>
      <c r="G30" s="64">
        <f>+G29+G25+G20+G12</f>
        <v>588293.55000000005</v>
      </c>
      <c r="H30" s="64">
        <f>+H29+H25+H20+H12</f>
        <v>594082.44164999994</v>
      </c>
      <c r="I30" s="64">
        <f>+I29+I25+I20+I12</f>
        <v>896020.48400794994</v>
      </c>
      <c r="J30" s="63">
        <f>J29+J25+J12</f>
        <v>0</v>
      </c>
      <c r="K30" s="9"/>
    </row>
    <row r="31" spans="1:11" x14ac:dyDescent="0.2">
      <c r="A31" s="35"/>
      <c r="B31" s="30"/>
      <c r="C31" s="29"/>
      <c r="D31" s="27"/>
      <c r="E31" s="28"/>
      <c r="F31" s="37"/>
      <c r="G31" s="37"/>
      <c r="H31" s="37"/>
      <c r="I31" s="37"/>
      <c r="J31" s="10"/>
      <c r="K31" s="9"/>
    </row>
    <row r="32" spans="1:11" x14ac:dyDescent="0.2">
      <c r="A32" s="181" t="s">
        <v>56</v>
      </c>
      <c r="B32" s="182"/>
      <c r="C32" s="182"/>
      <c r="D32" s="183"/>
      <c r="E32" s="10"/>
      <c r="F32" s="11"/>
      <c r="G32" s="11"/>
      <c r="H32" s="11"/>
      <c r="I32" s="11"/>
      <c r="J32" s="10"/>
      <c r="K32" s="9"/>
    </row>
    <row r="33" spans="1:11" x14ac:dyDescent="0.2">
      <c r="A33" s="20"/>
      <c r="B33" s="54" t="s">
        <v>33</v>
      </c>
      <c r="C33" s="22" t="s">
        <v>71</v>
      </c>
      <c r="D33" s="21"/>
      <c r="E33" s="15"/>
      <c r="F33" s="14"/>
      <c r="G33" s="14"/>
      <c r="H33" s="14"/>
      <c r="I33" s="14"/>
      <c r="J33" s="10"/>
      <c r="K33" s="9"/>
    </row>
    <row r="34" spans="1:11" ht="25.5" x14ac:dyDescent="0.2">
      <c r="A34" s="24"/>
      <c r="B34" s="24"/>
      <c r="C34" s="60" t="s">
        <v>32</v>
      </c>
      <c r="D34" s="21" t="s">
        <v>72</v>
      </c>
      <c r="E34" s="58"/>
      <c r="F34" s="93">
        <f>+[1]VCL!$J$19</f>
        <v>20000</v>
      </c>
      <c r="G34" s="93"/>
      <c r="H34" s="93"/>
      <c r="I34" s="93">
        <f>+[2]VCL!$P$14</f>
        <v>20000</v>
      </c>
      <c r="J34" s="10"/>
      <c r="K34" s="9"/>
    </row>
    <row r="35" spans="1:11" s="86" customFormat="1" ht="25.5" x14ac:dyDescent="0.2">
      <c r="A35" s="92"/>
      <c r="B35" s="92"/>
      <c r="C35" s="91">
        <v>3307</v>
      </c>
      <c r="D35" s="55" t="s">
        <v>73</v>
      </c>
      <c r="E35" s="89"/>
      <c r="F35" s="90">
        <f>+[1]VCL!$J$20</f>
        <v>175000</v>
      </c>
      <c r="G35" s="90"/>
      <c r="H35" s="90"/>
      <c r="I35" s="90">
        <f>+[2]VCL!$P$23</f>
        <v>175000</v>
      </c>
      <c r="J35" s="88"/>
      <c r="K35" s="87"/>
    </row>
    <row r="36" spans="1:11" s="68" customFormat="1" x14ac:dyDescent="0.2">
      <c r="A36" s="76"/>
      <c r="B36" s="75">
        <v>3399</v>
      </c>
      <c r="C36" s="74" t="s">
        <v>4</v>
      </c>
      <c r="D36" s="73"/>
      <c r="E36" s="70"/>
      <c r="F36" s="72">
        <f>SUM(F34:F35)</f>
        <v>195000</v>
      </c>
      <c r="G36" s="72">
        <f>SUM(G34:G35)</f>
        <v>0</v>
      </c>
      <c r="H36" s="72">
        <f>SUM(H34:H35)</f>
        <v>0</v>
      </c>
      <c r="I36" s="72">
        <f>SUM(I34:I35)</f>
        <v>195000</v>
      </c>
      <c r="J36" s="71"/>
      <c r="K36" s="69"/>
    </row>
    <row r="37" spans="1:11" x14ac:dyDescent="0.2">
      <c r="A37" s="67">
        <v>3999</v>
      </c>
      <c r="B37" s="66" t="s">
        <v>3</v>
      </c>
      <c r="C37" s="66"/>
      <c r="D37" s="65"/>
      <c r="E37" s="63"/>
      <c r="F37" s="64">
        <f t="shared" ref="F37:J37" si="2">SUM(F36)</f>
        <v>195000</v>
      </c>
      <c r="G37" s="64">
        <f t="shared" si="2"/>
        <v>0</v>
      </c>
      <c r="H37" s="64">
        <f t="shared" si="2"/>
        <v>0</v>
      </c>
      <c r="I37" s="64">
        <f t="shared" si="2"/>
        <v>195000</v>
      </c>
      <c r="J37" s="64">
        <f t="shared" si="2"/>
        <v>0</v>
      </c>
      <c r="K37" s="9"/>
    </row>
    <row r="38" spans="1:11" x14ac:dyDescent="0.2">
      <c r="A38" s="35"/>
      <c r="B38" s="29"/>
      <c r="C38" s="29"/>
      <c r="D38" s="27"/>
      <c r="E38" s="28"/>
      <c r="F38" s="37"/>
      <c r="G38" s="37"/>
      <c r="H38" s="37"/>
      <c r="I38" s="37"/>
      <c r="J38" s="10"/>
      <c r="K38" s="9"/>
    </row>
    <row r="39" spans="1:11" x14ac:dyDescent="0.2">
      <c r="A39" s="35" t="s">
        <v>57</v>
      </c>
      <c r="B39" s="30"/>
      <c r="C39" s="29"/>
      <c r="D39" s="27"/>
      <c r="E39" s="10"/>
      <c r="F39" s="11"/>
      <c r="G39" s="11"/>
      <c r="H39" s="11"/>
      <c r="I39" s="11"/>
      <c r="J39" s="10"/>
      <c r="K39" s="9"/>
    </row>
    <row r="40" spans="1:11" x14ac:dyDescent="0.2">
      <c r="A40" s="20"/>
      <c r="B40" s="54" t="s">
        <v>31</v>
      </c>
      <c r="C40" s="22" t="s">
        <v>74</v>
      </c>
      <c r="D40" s="21"/>
      <c r="E40" s="15"/>
      <c r="F40" s="14"/>
      <c r="G40" s="14"/>
      <c r="H40" s="14"/>
      <c r="I40" s="14"/>
      <c r="J40" s="10"/>
      <c r="K40" s="9"/>
    </row>
    <row r="41" spans="1:11" s="46" customFormat="1" x14ac:dyDescent="0.2">
      <c r="A41" s="53"/>
      <c r="B41" s="53"/>
      <c r="C41" s="84" t="s">
        <v>30</v>
      </c>
      <c r="D41" s="51" t="s">
        <v>75</v>
      </c>
      <c r="E41" s="49"/>
      <c r="F41" s="50">
        <f>+[1]VCL!$J$23</f>
        <v>8000</v>
      </c>
      <c r="G41" s="50">
        <f>+[2]VCL!$I$27</f>
        <v>8000</v>
      </c>
      <c r="H41" s="50">
        <f>+[2]VCL!$M$27</f>
        <v>8000</v>
      </c>
      <c r="I41" s="50">
        <f>+[2]VCL!$P$27</f>
        <v>8000</v>
      </c>
      <c r="J41" s="48"/>
      <c r="K41" s="47"/>
    </row>
    <row r="42" spans="1:11" s="38" customFormat="1" x14ac:dyDescent="0.2">
      <c r="A42" s="45"/>
      <c r="B42" s="44">
        <v>4199</v>
      </c>
      <c r="C42" s="43" t="s">
        <v>4</v>
      </c>
      <c r="D42" s="42"/>
      <c r="E42" s="40"/>
      <c r="F42" s="41">
        <f>+F41</f>
        <v>8000</v>
      </c>
      <c r="G42" s="41">
        <f>SUM(G41:G41)</f>
        <v>8000</v>
      </c>
      <c r="H42" s="41">
        <f>SUM(H41:H41)</f>
        <v>8000</v>
      </c>
      <c r="I42" s="41">
        <f>SUM(I41:I41)</f>
        <v>8000</v>
      </c>
      <c r="J42" s="40">
        <f>SUM(J41:J41)</f>
        <v>0</v>
      </c>
      <c r="K42" s="39"/>
    </row>
    <row r="43" spans="1:11" x14ac:dyDescent="0.2">
      <c r="A43" s="20"/>
      <c r="B43" s="54" t="s">
        <v>29</v>
      </c>
      <c r="C43" s="22" t="s">
        <v>76</v>
      </c>
      <c r="D43" s="21"/>
      <c r="E43" s="15"/>
      <c r="F43" s="14"/>
      <c r="G43" s="14"/>
      <c r="H43" s="14"/>
      <c r="I43" s="14"/>
      <c r="J43" s="10"/>
      <c r="K43" s="9"/>
    </row>
    <row r="44" spans="1:11" ht="25.5" x14ac:dyDescent="0.2">
      <c r="A44" s="24"/>
      <c r="B44" s="24"/>
      <c r="C44" s="85" t="s">
        <v>28</v>
      </c>
      <c r="D44" s="59" t="s">
        <v>27</v>
      </c>
      <c r="E44" s="58"/>
      <c r="F44" s="93">
        <f>+[1]VCL!$J$25</f>
        <v>5000</v>
      </c>
      <c r="G44" s="93">
        <f>+[2]VCL!$I$31</f>
        <v>5000</v>
      </c>
      <c r="H44" s="57">
        <f>+[2]VCL!$M$31</f>
        <v>5000</v>
      </c>
      <c r="I44" s="57">
        <f>+[2]VCL!$P$31</f>
        <v>5000</v>
      </c>
      <c r="J44" s="10"/>
      <c r="K44" s="9"/>
    </row>
    <row r="45" spans="1:11" s="46" customFormat="1" ht="25.5" x14ac:dyDescent="0.2">
      <c r="A45" s="53"/>
      <c r="B45" s="53"/>
      <c r="C45" s="84">
        <v>4205</v>
      </c>
      <c r="D45" s="55" t="s">
        <v>26</v>
      </c>
      <c r="E45" s="49"/>
      <c r="F45" s="50">
        <f>+[1]VCL!$J$26</f>
        <v>5000</v>
      </c>
      <c r="G45" s="50">
        <f>+[2]VCL!$I$32</f>
        <v>5000</v>
      </c>
      <c r="H45" s="81">
        <f>+[2]VCL!$M$32</f>
        <v>5000</v>
      </c>
      <c r="I45" s="81">
        <f>+[2]VCL!$P$32</f>
        <v>5000</v>
      </c>
      <c r="J45" s="48"/>
      <c r="K45" s="47"/>
    </row>
    <row r="46" spans="1:11" s="38" customFormat="1" x14ac:dyDescent="0.2">
      <c r="A46" s="45"/>
      <c r="B46" s="44">
        <v>4299</v>
      </c>
      <c r="C46" s="43" t="s">
        <v>4</v>
      </c>
      <c r="D46" s="42"/>
      <c r="E46" s="40"/>
      <c r="F46" s="41">
        <f t="shared" ref="F46:J46" si="3">SUM(F44:F45)</f>
        <v>10000</v>
      </c>
      <c r="G46" s="41">
        <f t="shared" si="3"/>
        <v>10000</v>
      </c>
      <c r="H46" s="41">
        <f t="shared" si="3"/>
        <v>10000</v>
      </c>
      <c r="I46" s="41">
        <f t="shared" si="3"/>
        <v>10000</v>
      </c>
      <c r="J46" s="40">
        <f t="shared" si="3"/>
        <v>0</v>
      </c>
      <c r="K46" s="39"/>
    </row>
    <row r="47" spans="1:11" x14ac:dyDescent="0.2">
      <c r="A47" s="20"/>
      <c r="B47" s="54" t="s">
        <v>25</v>
      </c>
      <c r="C47" s="22" t="s">
        <v>24</v>
      </c>
      <c r="D47" s="21"/>
      <c r="E47" s="15"/>
      <c r="F47" s="14"/>
      <c r="G47" s="14"/>
      <c r="H47" s="14"/>
      <c r="I47" s="14"/>
      <c r="J47" s="10"/>
      <c r="K47" s="9"/>
    </row>
    <row r="48" spans="1:11" s="77" customFormat="1" ht="24.75" customHeight="1" x14ac:dyDescent="0.2">
      <c r="A48" s="83"/>
      <c r="B48" s="83"/>
      <c r="C48" s="82" t="s">
        <v>23</v>
      </c>
      <c r="D48" s="55" t="s">
        <v>77</v>
      </c>
      <c r="E48" s="80"/>
      <c r="F48" s="81">
        <f>+[1]VCL!$J$27</f>
        <v>17500</v>
      </c>
      <c r="G48" s="81">
        <f>+[2]VCL!$I$34</f>
        <v>17500</v>
      </c>
      <c r="H48" s="81">
        <f>+[2]VCL!$M$34</f>
        <v>17500</v>
      </c>
      <c r="I48" s="81">
        <f>+[2]VCL!$P$34</f>
        <v>17500</v>
      </c>
      <c r="J48" s="79"/>
      <c r="K48" s="78"/>
    </row>
    <row r="49" spans="1:11" s="38" customFormat="1" x14ac:dyDescent="0.2">
      <c r="A49" s="124"/>
      <c r="B49" s="125">
        <v>4399</v>
      </c>
      <c r="C49" s="126" t="s">
        <v>4</v>
      </c>
      <c r="D49" s="127"/>
      <c r="E49" s="128"/>
      <c r="F49" s="129">
        <f>+F48</f>
        <v>17500</v>
      </c>
      <c r="G49" s="129">
        <f>SUM(G48:G48)</f>
        <v>17500</v>
      </c>
      <c r="H49" s="129">
        <f>SUM(H48:H48)</f>
        <v>17500</v>
      </c>
      <c r="I49" s="129">
        <f>SUM(I48:I48)</f>
        <v>17500</v>
      </c>
      <c r="J49" s="128">
        <f>SUM(J48:J48)</f>
        <v>0</v>
      </c>
      <c r="K49" s="39"/>
    </row>
    <row r="50" spans="1:11" x14ac:dyDescent="0.2">
      <c r="A50" s="67">
        <v>4999</v>
      </c>
      <c r="B50" s="66" t="s">
        <v>3</v>
      </c>
      <c r="C50" s="66"/>
      <c r="D50" s="65"/>
      <c r="E50" s="63"/>
      <c r="F50" s="64">
        <f t="shared" ref="F50:J50" si="4">+F49+F46+F42</f>
        <v>35500</v>
      </c>
      <c r="G50" s="64">
        <f t="shared" si="4"/>
        <v>35500</v>
      </c>
      <c r="H50" s="64">
        <f t="shared" si="4"/>
        <v>35500</v>
      </c>
      <c r="I50" s="64">
        <f t="shared" si="4"/>
        <v>35500</v>
      </c>
      <c r="J50" s="63">
        <f t="shared" si="4"/>
        <v>0</v>
      </c>
      <c r="K50" s="9"/>
    </row>
    <row r="51" spans="1:11" x14ac:dyDescent="0.2">
      <c r="A51" s="181" t="s">
        <v>58</v>
      </c>
      <c r="B51" s="182"/>
      <c r="C51" s="182"/>
      <c r="D51" s="183"/>
      <c r="E51" s="10"/>
      <c r="F51" s="11"/>
      <c r="G51" s="11"/>
      <c r="H51" s="11"/>
      <c r="I51" s="11"/>
      <c r="J51" s="10"/>
      <c r="K51" s="9"/>
    </row>
    <row r="52" spans="1:11" x14ac:dyDescent="0.2">
      <c r="A52" s="20"/>
      <c r="B52" s="54" t="s">
        <v>22</v>
      </c>
      <c r="C52" s="22" t="s">
        <v>78</v>
      </c>
      <c r="D52" s="21"/>
      <c r="E52" s="15"/>
      <c r="F52" s="14"/>
      <c r="G52" s="14"/>
      <c r="H52" s="14"/>
      <c r="I52" s="14"/>
      <c r="J52" s="10"/>
      <c r="K52" s="9"/>
    </row>
    <row r="53" spans="1:11" s="46" customFormat="1" ht="30" customHeight="1" x14ac:dyDescent="0.2">
      <c r="A53" s="53"/>
      <c r="B53" s="53"/>
      <c r="C53" s="52" t="s">
        <v>21</v>
      </c>
      <c r="D53" s="51" t="s">
        <v>79</v>
      </c>
      <c r="E53" s="49"/>
      <c r="F53" s="50">
        <f>+[1]VCL!$J$30</f>
        <v>7500</v>
      </c>
      <c r="G53" s="50">
        <f>+[2]VCL!$I$38</f>
        <v>7500</v>
      </c>
      <c r="H53" s="50">
        <f>+[2]VCL!$M$38</f>
        <v>7500</v>
      </c>
      <c r="I53" s="50">
        <f>+[2]VCL!$P$38</f>
        <v>7500</v>
      </c>
      <c r="J53" s="48"/>
      <c r="K53" s="47"/>
    </row>
    <row r="54" spans="1:11" s="61" customFormat="1" x14ac:dyDescent="0.2">
      <c r="A54" s="118"/>
      <c r="B54" s="119">
        <v>5199</v>
      </c>
      <c r="C54" s="120" t="s">
        <v>4</v>
      </c>
      <c r="D54" s="121"/>
      <c r="E54" s="122"/>
      <c r="F54" s="123">
        <f>+F53</f>
        <v>7500</v>
      </c>
      <c r="G54" s="123">
        <f>SUM(G53:G53)</f>
        <v>7500</v>
      </c>
      <c r="H54" s="123">
        <f>SUM(H53:H53)</f>
        <v>7500</v>
      </c>
      <c r="I54" s="123">
        <f>SUM(I53:I53)</f>
        <v>7500</v>
      </c>
      <c r="J54" s="122">
        <f>SUM(J53:J53)</f>
        <v>0</v>
      </c>
      <c r="K54" s="62"/>
    </row>
    <row r="55" spans="1:11" x14ac:dyDescent="0.2">
      <c r="A55" s="20"/>
      <c r="B55" s="54" t="s">
        <v>20</v>
      </c>
      <c r="C55" s="22" t="s">
        <v>80</v>
      </c>
      <c r="D55" s="21"/>
      <c r="E55" s="15"/>
      <c r="F55" s="14"/>
      <c r="G55" s="14"/>
      <c r="H55" s="14"/>
      <c r="I55" s="14"/>
      <c r="J55" s="10"/>
      <c r="K55" s="9"/>
    </row>
    <row r="56" spans="1:11" s="61" customFormat="1" ht="24.95" customHeight="1" x14ac:dyDescent="0.2">
      <c r="A56" s="20"/>
      <c r="B56" s="20"/>
      <c r="C56" s="54" t="s">
        <v>19</v>
      </c>
      <c r="D56" s="21" t="s">
        <v>18</v>
      </c>
      <c r="E56" s="56"/>
      <c r="F56" s="57">
        <f>+[1]VCL!$J$31</f>
        <v>7500</v>
      </c>
      <c r="G56" s="57">
        <f>+[2]VCL!$I$40</f>
        <v>7500</v>
      </c>
      <c r="H56" s="57">
        <f>+[2]VCL!$M$40</f>
        <v>7500</v>
      </c>
      <c r="I56" s="57">
        <f>+[2]VCL!$P$40</f>
        <v>7500</v>
      </c>
      <c r="J56" s="15"/>
      <c r="K56" s="62"/>
    </row>
    <row r="57" spans="1:11" ht="27" customHeight="1" x14ac:dyDescent="0.2">
      <c r="A57" s="24"/>
      <c r="B57" s="24"/>
      <c r="C57" s="60" t="s">
        <v>17</v>
      </c>
      <c r="D57" s="21" t="s">
        <v>16</v>
      </c>
      <c r="E57" s="58"/>
      <c r="F57" s="93">
        <f>+[1]VCL!$J$32</f>
        <v>15000</v>
      </c>
      <c r="G57" s="93"/>
      <c r="H57" s="57"/>
      <c r="I57" s="57">
        <f>+[2]VCL!$P$41</f>
        <v>10000</v>
      </c>
      <c r="J57" s="10"/>
      <c r="K57" s="9"/>
    </row>
    <row r="58" spans="1:11" s="61" customFormat="1" x14ac:dyDescent="0.2">
      <c r="A58" s="118"/>
      <c r="B58" s="119">
        <v>5299</v>
      </c>
      <c r="C58" s="120" t="s">
        <v>4</v>
      </c>
      <c r="D58" s="121"/>
      <c r="E58" s="122"/>
      <c r="F58" s="123">
        <f t="shared" ref="F58:J58" si="5">SUM(F56:F57)</f>
        <v>22500</v>
      </c>
      <c r="G58" s="123">
        <f t="shared" si="5"/>
        <v>7500</v>
      </c>
      <c r="H58" s="123">
        <f t="shared" si="5"/>
        <v>7500</v>
      </c>
      <c r="I58" s="123">
        <f t="shared" si="5"/>
        <v>17500</v>
      </c>
      <c r="J58" s="122">
        <f t="shared" si="5"/>
        <v>0</v>
      </c>
      <c r="K58" s="62"/>
    </row>
    <row r="59" spans="1:11" x14ac:dyDescent="0.2">
      <c r="A59" s="20"/>
      <c r="B59" s="54" t="s">
        <v>15</v>
      </c>
      <c r="C59" s="22" t="s">
        <v>14</v>
      </c>
      <c r="D59" s="21"/>
      <c r="E59" s="15"/>
      <c r="F59" s="14"/>
      <c r="G59" s="14"/>
      <c r="H59" s="14"/>
      <c r="I59" s="14"/>
      <c r="J59" s="10"/>
      <c r="K59" s="9"/>
    </row>
    <row r="60" spans="1:11" s="61" customFormat="1" x14ac:dyDescent="0.2">
      <c r="A60" s="20"/>
      <c r="B60" s="20"/>
      <c r="C60" s="54" t="s">
        <v>13</v>
      </c>
      <c r="D60" s="21" t="s">
        <v>12</v>
      </c>
      <c r="E60" s="56"/>
      <c r="F60" s="57">
        <f>+[1]VCL!$D$33</f>
        <v>20000</v>
      </c>
      <c r="G60" s="57">
        <f>+[2]VCL!$I$42</f>
        <v>20000</v>
      </c>
      <c r="H60" s="57">
        <f>+[2]VCL!$M$42</f>
        <v>20000</v>
      </c>
      <c r="I60" s="57">
        <f>+[2]VCL!$P$42</f>
        <v>20000</v>
      </c>
      <c r="J60" s="15"/>
      <c r="K60" s="62"/>
    </row>
    <row r="61" spans="1:11" s="61" customFormat="1" ht="12.75" customHeight="1" x14ac:dyDescent="0.2">
      <c r="A61" s="20"/>
      <c r="B61" s="20"/>
      <c r="C61" s="54" t="s">
        <v>11</v>
      </c>
      <c r="D61" s="21" t="s">
        <v>10</v>
      </c>
      <c r="E61" s="56"/>
      <c r="F61" s="57">
        <f>+[1]VCL!$D$34</f>
        <v>15000</v>
      </c>
      <c r="G61" s="57">
        <f>+[2]VCL!$I$43</f>
        <v>15000</v>
      </c>
      <c r="H61" s="57">
        <f>+[2]VCL!$M$43</f>
        <v>15000</v>
      </c>
      <c r="I61" s="57">
        <f>+[2]VCL!$P$43</f>
        <v>15000</v>
      </c>
      <c r="J61" s="15"/>
      <c r="K61" s="62"/>
    </row>
    <row r="62" spans="1:11" s="46" customFormat="1" ht="24.75" customHeight="1" x14ac:dyDescent="0.2">
      <c r="A62" s="53"/>
      <c r="B62" s="53"/>
      <c r="C62" s="52" t="s">
        <v>9</v>
      </c>
      <c r="D62" s="55" t="s">
        <v>8</v>
      </c>
      <c r="E62" s="49"/>
      <c r="F62" s="50">
        <f>+[1]VCL!$J$35</f>
        <v>5000</v>
      </c>
      <c r="G62" s="50">
        <f>+[2]VCL!$I$44</f>
        <v>5000</v>
      </c>
      <c r="H62" s="50">
        <f>+[2]VCL!$M$44</f>
        <v>5000</v>
      </c>
      <c r="I62" s="50">
        <f>+[2]VCL!$P$44</f>
        <v>5000</v>
      </c>
      <c r="J62" s="48"/>
      <c r="K62" s="47"/>
    </row>
    <row r="63" spans="1:11" s="46" customFormat="1" ht="24.75" customHeight="1" x14ac:dyDescent="0.2">
      <c r="A63" s="100"/>
      <c r="B63" s="100"/>
      <c r="C63" s="101">
        <v>5305</v>
      </c>
      <c r="D63" s="164" t="s">
        <v>81</v>
      </c>
      <c r="E63" s="102"/>
      <c r="F63" s="165"/>
      <c r="G63" s="165">
        <v>30000</v>
      </c>
      <c r="H63" s="165"/>
      <c r="I63" s="165"/>
      <c r="J63" s="103"/>
      <c r="K63" s="47"/>
    </row>
    <row r="64" spans="1:11" s="38" customFormat="1" x14ac:dyDescent="0.2">
      <c r="A64" s="45"/>
      <c r="B64" s="44">
        <v>5399</v>
      </c>
      <c r="C64" s="43" t="s">
        <v>4</v>
      </c>
      <c r="D64" s="42"/>
      <c r="E64" s="40"/>
      <c r="F64" s="41">
        <f>SUM(F60:F63)</f>
        <v>40000</v>
      </c>
      <c r="G64" s="41">
        <f>SUM(G60:G63)</f>
        <v>70000</v>
      </c>
      <c r="H64" s="41">
        <f>SUM(H60:H63)</f>
        <v>40000</v>
      </c>
      <c r="I64" s="41">
        <f>SUM(I60:I63)</f>
        <v>40000</v>
      </c>
      <c r="J64" s="40">
        <f>SUM(J60:J62)</f>
        <v>0</v>
      </c>
      <c r="K64" s="39"/>
    </row>
    <row r="65" spans="1:14" x14ac:dyDescent="0.2">
      <c r="A65" s="20"/>
      <c r="B65" s="54" t="s">
        <v>7</v>
      </c>
      <c r="C65" s="22" t="s">
        <v>5</v>
      </c>
      <c r="D65" s="21"/>
      <c r="E65" s="15"/>
      <c r="F65" s="14"/>
      <c r="G65" s="14"/>
      <c r="H65" s="14"/>
      <c r="I65" s="14"/>
      <c r="J65" s="10"/>
      <c r="K65" s="9"/>
    </row>
    <row r="66" spans="1:14" s="46" customFormat="1" x14ac:dyDescent="0.2">
      <c r="A66" s="53"/>
      <c r="B66" s="53"/>
      <c r="C66" s="52" t="s">
        <v>6</v>
      </c>
      <c r="D66" s="51" t="s">
        <v>5</v>
      </c>
      <c r="E66" s="49"/>
      <c r="F66" s="50">
        <f>+[1]VCL!$J$36</f>
        <v>10000</v>
      </c>
      <c r="G66" s="50"/>
      <c r="H66" s="50"/>
      <c r="I66" s="50">
        <f>+[2]VCL!$P$46</f>
        <v>15000</v>
      </c>
      <c r="J66" s="48"/>
      <c r="K66" s="47"/>
    </row>
    <row r="67" spans="1:14" s="38" customFormat="1" x14ac:dyDescent="0.2">
      <c r="A67" s="45"/>
      <c r="B67" s="44">
        <v>5499</v>
      </c>
      <c r="C67" s="43" t="s">
        <v>4</v>
      </c>
      <c r="D67" s="42"/>
      <c r="E67" s="40"/>
      <c r="F67" s="41">
        <f>+F66</f>
        <v>10000</v>
      </c>
      <c r="G67" s="41">
        <f>SUM(G66:G66)</f>
        <v>0</v>
      </c>
      <c r="H67" s="41">
        <f>SUM(H66:H66)</f>
        <v>0</v>
      </c>
      <c r="I67" s="41">
        <f>SUM(I66:I66)</f>
        <v>15000</v>
      </c>
      <c r="J67" s="40">
        <f>SUM(J66:J66)</f>
        <v>0</v>
      </c>
      <c r="K67" s="39"/>
    </row>
    <row r="68" spans="1:14" x14ac:dyDescent="0.2">
      <c r="A68" s="130">
        <v>5999</v>
      </c>
      <c r="B68" s="131" t="s">
        <v>3</v>
      </c>
      <c r="C68" s="131"/>
      <c r="D68" s="132"/>
      <c r="E68" s="133"/>
      <c r="F68" s="134">
        <f t="shared" ref="F68:J68" si="6">+F67+F64+F58+F54</f>
        <v>80000</v>
      </c>
      <c r="G68" s="134">
        <f t="shared" si="6"/>
        <v>85000</v>
      </c>
      <c r="H68" s="134">
        <f t="shared" si="6"/>
        <v>55000</v>
      </c>
      <c r="I68" s="134">
        <f t="shared" si="6"/>
        <v>80000</v>
      </c>
      <c r="J68" s="28">
        <f t="shared" si="6"/>
        <v>0</v>
      </c>
      <c r="K68" s="9"/>
    </row>
    <row r="69" spans="1:14" x14ac:dyDescent="0.2">
      <c r="A69" s="67">
        <v>99</v>
      </c>
      <c r="B69" s="94" t="s">
        <v>51</v>
      </c>
      <c r="C69" s="66"/>
      <c r="D69" s="65"/>
      <c r="E69" s="135"/>
      <c r="F69" s="136">
        <f t="shared" ref="F69:J69" si="7">F68+F50+F37+F30</f>
        <v>1133017</v>
      </c>
      <c r="G69" s="136">
        <f t="shared" si="7"/>
        <v>708793.55</v>
      </c>
      <c r="H69" s="136">
        <f t="shared" si="7"/>
        <v>684582.44164999994</v>
      </c>
      <c r="I69" s="136">
        <f t="shared" si="7"/>
        <v>1206520.4840079499</v>
      </c>
      <c r="J69" s="36">
        <f t="shared" si="7"/>
        <v>0</v>
      </c>
      <c r="K69" s="9"/>
    </row>
    <row r="70" spans="1:14" s="38" customFormat="1" x14ac:dyDescent="0.2">
      <c r="A70" s="160"/>
      <c r="B70" s="139"/>
      <c r="C70" s="140"/>
      <c r="D70" s="141"/>
      <c r="E70" s="166"/>
      <c r="F70" s="167"/>
      <c r="G70" s="167"/>
      <c r="H70" s="167"/>
      <c r="I70" s="167"/>
      <c r="J70" s="161"/>
      <c r="K70" s="39"/>
    </row>
    <row r="71" spans="1:14" x14ac:dyDescent="0.2">
      <c r="A71" s="67"/>
      <c r="B71" s="94" t="s">
        <v>52</v>
      </c>
      <c r="C71" s="66"/>
      <c r="D71" s="65"/>
      <c r="E71" s="135"/>
      <c r="F71" s="136">
        <f>+F70+F69</f>
        <v>1133017</v>
      </c>
      <c r="G71" s="136">
        <f>+G69+G70</f>
        <v>708793.55</v>
      </c>
      <c r="H71" s="136">
        <f>+H69+H70</f>
        <v>684582.44164999994</v>
      </c>
      <c r="I71" s="136">
        <f>+I69+I70</f>
        <v>1206520.4840079499</v>
      </c>
      <c r="J71" s="36"/>
      <c r="K71" s="9"/>
    </row>
    <row r="72" spans="1:14" s="38" customFormat="1" x14ac:dyDescent="0.2">
      <c r="A72" s="139"/>
      <c r="B72" s="139" t="s">
        <v>2</v>
      </c>
      <c r="C72" s="140"/>
      <c r="D72" s="141"/>
      <c r="E72" s="142"/>
      <c r="F72" s="143">
        <f>+F69*0.13</f>
        <v>147292.21</v>
      </c>
      <c r="G72" s="143">
        <f>+G71*0.13</f>
        <v>92143.161500000002</v>
      </c>
      <c r="H72" s="143">
        <f>+H71*0.13</f>
        <v>88995.717414499988</v>
      </c>
      <c r="I72" s="143">
        <f>+I71*0.13</f>
        <v>156847.66292103351</v>
      </c>
      <c r="J72" s="138">
        <f>J69*0.13</f>
        <v>0</v>
      </c>
      <c r="K72" s="39"/>
    </row>
    <row r="73" spans="1:14" x14ac:dyDescent="0.2">
      <c r="A73" s="67"/>
      <c r="B73" s="94" t="s">
        <v>1</v>
      </c>
      <c r="C73" s="66"/>
      <c r="D73" s="65"/>
      <c r="E73" s="63"/>
      <c r="F73" s="144">
        <f>+F72+F71</f>
        <v>1280309.21</v>
      </c>
      <c r="G73" s="144">
        <f>+G72+G71</f>
        <v>800936.71150000009</v>
      </c>
      <c r="H73" s="144">
        <f>+H72+H71</f>
        <v>773578.15906449989</v>
      </c>
      <c r="I73" s="144">
        <f>+I72+I71</f>
        <v>1363368.1469289835</v>
      </c>
      <c r="J73" s="32">
        <f>J72+J69</f>
        <v>0</v>
      </c>
      <c r="K73" s="9"/>
    </row>
    <row r="74" spans="1:14" x14ac:dyDescent="0.2">
      <c r="A74" s="31"/>
      <c r="B74" s="174"/>
      <c r="C74" s="174"/>
      <c r="D74" s="174"/>
      <c r="E74" s="34"/>
      <c r="F74" s="109"/>
      <c r="G74" s="109"/>
      <c r="H74" s="109"/>
      <c r="I74" s="33"/>
      <c r="J74" s="10"/>
      <c r="K74" s="9"/>
    </row>
    <row r="75" spans="1:14" s="38" customFormat="1" x14ac:dyDescent="0.2">
      <c r="A75" s="145"/>
      <c r="B75" s="23" t="s">
        <v>89</v>
      </c>
      <c r="C75" s="137"/>
      <c r="D75" s="114"/>
      <c r="E75" s="146"/>
      <c r="F75" s="147">
        <f>+F73-F76</f>
        <v>677309.21</v>
      </c>
      <c r="G75" s="147">
        <f>+G73-G76</f>
        <v>197936.71150000009</v>
      </c>
      <c r="H75" s="147">
        <f>+H73-H76</f>
        <v>170578.15906449989</v>
      </c>
      <c r="I75" s="147">
        <f>+I73-I76</f>
        <v>760368.14692898351</v>
      </c>
      <c r="J75" s="148"/>
      <c r="K75" s="39"/>
    </row>
    <row r="76" spans="1:14" x14ac:dyDescent="0.2">
      <c r="A76" s="31"/>
      <c r="B76" s="30" t="s">
        <v>0</v>
      </c>
      <c r="C76" s="29"/>
      <c r="D76" s="27"/>
      <c r="E76" s="28"/>
      <c r="F76" s="37">
        <v>603000</v>
      </c>
      <c r="G76" s="37">
        <v>603000</v>
      </c>
      <c r="H76" s="37">
        <v>603000</v>
      </c>
      <c r="I76" s="37">
        <v>603000</v>
      </c>
      <c r="J76" s="10"/>
      <c r="K76" s="9"/>
    </row>
    <row r="77" spans="1:14" x14ac:dyDescent="0.2">
      <c r="A77" s="31"/>
      <c r="B77" s="30"/>
      <c r="C77" s="29"/>
      <c r="D77" s="27"/>
      <c r="E77" s="28"/>
      <c r="F77" s="37"/>
      <c r="G77" s="37"/>
      <c r="H77" s="37"/>
      <c r="I77" s="37"/>
      <c r="J77" s="10"/>
      <c r="K77" s="9"/>
    </row>
    <row r="78" spans="1:14" x14ac:dyDescent="0.2">
      <c r="A78" s="104"/>
      <c r="B78" s="163" t="s">
        <v>88</v>
      </c>
      <c r="C78" s="105"/>
      <c r="E78" s="3"/>
      <c r="F78" s="110"/>
      <c r="G78" s="110">
        <f>+G71*0.15</f>
        <v>106319.0325</v>
      </c>
      <c r="H78" s="110">
        <v>107067</v>
      </c>
      <c r="I78" s="110">
        <v>107067</v>
      </c>
      <c r="J78" s="106"/>
      <c r="K78" s="106"/>
      <c r="L78" s="107"/>
      <c r="M78" s="106"/>
      <c r="N78" s="107"/>
    </row>
    <row r="79" spans="1:14" x14ac:dyDescent="0.2">
      <c r="A79" s="24"/>
      <c r="B79" s="27"/>
      <c r="C79" s="26"/>
      <c r="D79" s="12"/>
      <c r="E79" s="12"/>
      <c r="F79" s="16"/>
      <c r="G79" s="16"/>
      <c r="H79" s="16"/>
      <c r="I79" s="25"/>
      <c r="J79" s="10"/>
      <c r="K79" s="9"/>
    </row>
    <row r="80" spans="1:14" x14ac:dyDescent="0.2">
      <c r="A80" s="10"/>
      <c r="B80" s="10"/>
      <c r="C80" s="13"/>
      <c r="D80" s="12"/>
      <c r="E80" s="10"/>
      <c r="F80" s="11"/>
      <c r="G80" s="11"/>
      <c r="H80" s="11"/>
      <c r="I80" s="11"/>
      <c r="J80" s="10"/>
      <c r="K80" s="9"/>
    </row>
    <row r="81" spans="1:10" x14ac:dyDescent="0.2">
      <c r="A81" s="5"/>
      <c r="B81" s="5"/>
      <c r="C81" s="8"/>
      <c r="D81" s="7"/>
      <c r="E81" s="5"/>
      <c r="F81" s="6"/>
      <c r="G81" s="6"/>
      <c r="H81" s="6"/>
      <c r="I81" s="6"/>
      <c r="J81" s="5"/>
    </row>
  </sheetData>
  <mergeCells count="8">
    <mergeCell ref="A3:I3"/>
    <mergeCell ref="A2:I2"/>
    <mergeCell ref="A5:I5"/>
    <mergeCell ref="B74:D74"/>
    <mergeCell ref="A7:D7"/>
    <mergeCell ref="A30:D30"/>
    <mergeCell ref="A32:D32"/>
    <mergeCell ref="A51:D51"/>
  </mergeCells>
  <phoneticPr fontId="0" type="noConversion"/>
  <pageMargins left="0.60433070899999997" right="0.5" top="0.984251969" bottom="0.734251969" header="0.261811024" footer="0.261811024"/>
  <pageSetup paperSize="9" scale="80" orientation="portrait" horizontalDpi="300" verticalDpi="300" r:id="rId1"/>
  <headerFooter alignWithMargins="0">
    <oddFooter>&amp;L
&amp;CPage &amp;P of 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D8FAE5CB7984886B92ED989E71FF9" ma:contentTypeVersion="" ma:contentTypeDescription="Create a new document." ma:contentTypeScope="" ma:versionID="993647b6782d5e73520fcd88b5233b5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1192104-3160-4C5A-ADF7-302B6E3FBE2B}"/>
</file>

<file path=customXml/itemProps2.xml><?xml version="1.0" encoding="utf-8"?>
<ds:datastoreItem xmlns:ds="http://schemas.openxmlformats.org/officeDocument/2006/customXml" ds:itemID="{DEEB371E-BB3A-45BF-A464-1378ADDEF61A}"/>
</file>

<file path=customXml/itemProps3.xml><?xml version="1.0" encoding="utf-8"?>
<ds:datastoreItem xmlns:ds="http://schemas.openxmlformats.org/officeDocument/2006/customXml" ds:itemID="{34893FE0-13B9-43B8-83B6-4D7AEC4AB6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MOP 25</vt:lpstr>
      <vt:lpstr>Sheet1</vt:lpstr>
      <vt:lpstr>'Budget MOP 25'!Print_Area</vt:lpstr>
      <vt:lpstr>'Budget MOP 25'!Print_Titles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Creavalle</dc:creator>
  <cp:lastModifiedBy>Kathleen Creavalle</cp:lastModifiedBy>
  <cp:lastPrinted>2014-10-28T12:03:32Z</cp:lastPrinted>
  <dcterms:created xsi:type="dcterms:W3CDTF">2014-07-31T19:32:30Z</dcterms:created>
  <dcterms:modified xsi:type="dcterms:W3CDTF">2014-11-20T21:23:09Z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0x010100AF3D8FAE5CB7984886B92ED989E71FF9</vt:lpwstr>
  </property>
</Properties>
</file>