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5240" windowHeight="7560"/>
  </bookViews>
  <sheets>
    <sheet name="Sheet2" sheetId="2" r:id="rId1"/>
    <sheet name="Sheet1" sheetId="1" r:id="rId2"/>
    <sheet name="Sheet3" sheetId="3" r:id="rId3"/>
  </sheets>
  <definedNames>
    <definedName name="_xlnm.Print_Area" localSheetId="1">Sheet1!$A$1:$L$54</definedName>
  </definedNames>
  <calcPr calcId="145621"/>
</workbook>
</file>

<file path=xl/calcChain.xml><?xml version="1.0" encoding="utf-8"?>
<calcChain xmlns="http://schemas.openxmlformats.org/spreadsheetml/2006/main">
  <c r="AC8" i="2" l="1"/>
  <c r="AC29" i="2"/>
  <c r="M29" i="2"/>
  <c r="M8" i="2"/>
  <c r="M116" i="2"/>
  <c r="N124" i="2" s="1"/>
  <c r="O124" i="2"/>
  <c r="M124" i="2"/>
  <c r="O118" i="2"/>
  <c r="M118" i="2"/>
  <c r="N118" i="2" s="1"/>
  <c r="K116" i="2"/>
  <c r="H82" i="2"/>
  <c r="H90" i="2" s="1"/>
  <c r="E87" i="2"/>
  <c r="E89" i="2" s="1"/>
  <c r="K84" i="2"/>
  <c r="F83" i="2"/>
  <c r="E83" i="2"/>
  <c r="D83" i="2"/>
  <c r="B83" i="2"/>
  <c r="B87" i="2" s="1"/>
  <c r="D80" i="2"/>
  <c r="J116" i="2"/>
  <c r="I116" i="2"/>
  <c r="I124" i="2"/>
  <c r="H124" i="2"/>
  <c r="K118" i="2"/>
  <c r="F117" i="2"/>
  <c r="E117" i="2"/>
  <c r="E121" i="2" s="1"/>
  <c r="D117" i="2"/>
  <c r="B117" i="2"/>
  <c r="B121" i="2" s="1"/>
  <c r="D114" i="2"/>
  <c r="I99" i="2"/>
  <c r="J99" i="2" s="1"/>
  <c r="K99" i="2" s="1"/>
  <c r="H107" i="2"/>
  <c r="K101" i="2"/>
  <c r="F100" i="2"/>
  <c r="E100" i="2"/>
  <c r="E104" i="2" s="1"/>
  <c r="D100" i="2"/>
  <c r="B100" i="2"/>
  <c r="B104" i="2" s="1"/>
  <c r="D97" i="2"/>
  <c r="F80" i="2" l="1"/>
  <c r="F87" i="2" s="1"/>
  <c r="G80" i="2" s="1"/>
  <c r="G87" i="2" s="1"/>
  <c r="E123" i="2"/>
  <c r="F114" i="2"/>
  <c r="F121" i="2" s="1"/>
  <c r="F123" i="2" s="1"/>
  <c r="C114" i="2"/>
  <c r="C121" i="2" s="1"/>
  <c r="C123" i="2" s="1"/>
  <c r="B123" i="2"/>
  <c r="I82" i="2"/>
  <c r="J82" i="2" s="1"/>
  <c r="K82" i="2" s="1"/>
  <c r="D121" i="2"/>
  <c r="D123" i="2" s="1"/>
  <c r="D104" i="2"/>
  <c r="D106" i="2" s="1"/>
  <c r="J124" i="2"/>
  <c r="D87" i="2"/>
  <c r="D89" i="2" s="1"/>
  <c r="J90" i="2"/>
  <c r="F89" i="2"/>
  <c r="C80" i="2"/>
  <c r="C87" i="2" s="1"/>
  <c r="C89" i="2" s="1"/>
  <c r="B89" i="2"/>
  <c r="F97" i="2"/>
  <c r="F104" i="2" s="1"/>
  <c r="E106" i="2"/>
  <c r="J107" i="2"/>
  <c r="C97" i="2"/>
  <c r="C104" i="2" s="1"/>
  <c r="C106" i="2" s="1"/>
  <c r="B106" i="2"/>
  <c r="I107" i="2"/>
  <c r="G114" i="2" l="1"/>
  <c r="G121" i="2" s="1"/>
  <c r="H114" i="2" s="1"/>
  <c r="H121" i="2" s="1"/>
  <c r="I90" i="2"/>
  <c r="H80" i="2"/>
  <c r="H87" i="2" s="1"/>
  <c r="G89" i="2"/>
  <c r="K90" i="2"/>
  <c r="K124" i="2"/>
  <c r="L124" i="2"/>
  <c r="K107" i="2"/>
  <c r="G97" i="2"/>
  <c r="G104" i="2" s="1"/>
  <c r="F106" i="2"/>
  <c r="G123" i="2" l="1"/>
  <c r="H89" i="2"/>
  <c r="I80" i="2"/>
  <c r="I87" i="2" s="1"/>
  <c r="I114" i="2"/>
  <c r="I121" i="2" s="1"/>
  <c r="H123" i="2"/>
  <c r="H97" i="2"/>
  <c r="H104" i="2" s="1"/>
  <c r="G106" i="2"/>
  <c r="J80" i="2" l="1"/>
  <c r="J87" i="2" s="1"/>
  <c r="I89" i="2"/>
  <c r="I123" i="2"/>
  <c r="J114" i="2"/>
  <c r="J121" i="2" s="1"/>
  <c r="H106" i="2"/>
  <c r="I97" i="2"/>
  <c r="I104" i="2" s="1"/>
  <c r="K80" i="2" l="1"/>
  <c r="K87" i="2" s="1"/>
  <c r="J89" i="2"/>
  <c r="K114" i="2"/>
  <c r="K121" i="2" s="1"/>
  <c r="J123" i="2"/>
  <c r="I106" i="2"/>
  <c r="J97" i="2"/>
  <c r="J104" i="2" s="1"/>
  <c r="K89" i="2" l="1"/>
  <c r="L114" i="2"/>
  <c r="L121" i="2" s="1"/>
  <c r="K123" i="2"/>
  <c r="K97" i="2"/>
  <c r="K104" i="2" s="1"/>
  <c r="J106" i="2"/>
  <c r="L123" i="2" l="1"/>
  <c r="M114" i="2"/>
  <c r="M121" i="2" s="1"/>
  <c r="K106" i="2"/>
  <c r="M123" i="2" l="1"/>
  <c r="N114" i="2"/>
  <c r="N121" i="2" s="1"/>
  <c r="O114" i="2" l="1"/>
  <c r="O121" i="2" s="1"/>
  <c r="O123" i="2" s="1"/>
  <c r="N123" i="2"/>
  <c r="AE37" i="2" l="1"/>
  <c r="AD37" i="2"/>
  <c r="AC37" i="2"/>
  <c r="AB37" i="2"/>
  <c r="AA37" i="2"/>
  <c r="AB31" i="2"/>
  <c r="AE31" i="2" s="1"/>
  <c r="AA31" i="2"/>
  <c r="AC31" i="2" s="1"/>
  <c r="AD31" i="2" s="1"/>
  <c r="V30" i="2"/>
  <c r="U30" i="2"/>
  <c r="U34" i="2" s="1"/>
  <c r="T30" i="2"/>
  <c r="R30" i="2"/>
  <c r="R34" i="2" s="1"/>
  <c r="X29" i="2"/>
  <c r="X37" i="2" s="1"/>
  <c r="T27" i="2"/>
  <c r="H29" i="2"/>
  <c r="H37" i="2" s="1"/>
  <c r="L31" i="2"/>
  <c r="O31" i="2" s="1"/>
  <c r="K31" i="2"/>
  <c r="M31" i="2" s="1"/>
  <c r="N31" i="2" s="1"/>
  <c r="F30" i="2"/>
  <c r="E30" i="2"/>
  <c r="E34" i="2" s="1"/>
  <c r="D30" i="2"/>
  <c r="B30" i="2"/>
  <c r="B34" i="2" s="1"/>
  <c r="D27" i="2"/>
  <c r="I8" i="2"/>
  <c r="J16" i="2" s="1"/>
  <c r="Y8" i="2"/>
  <c r="AB10" i="2"/>
  <c r="AE10" i="2" s="1"/>
  <c r="AA10" i="2"/>
  <c r="AC10" i="2" s="1"/>
  <c r="AD10" i="2" s="1"/>
  <c r="V9" i="2"/>
  <c r="U9" i="2"/>
  <c r="U13" i="2" s="1"/>
  <c r="T9" i="2"/>
  <c r="R9" i="2"/>
  <c r="R13" i="2" s="1"/>
  <c r="S6" i="2" s="1"/>
  <c r="S13" i="2" s="1"/>
  <c r="S15" i="2" s="1"/>
  <c r="T6" i="2"/>
  <c r="H73" i="2"/>
  <c r="K67" i="2"/>
  <c r="F66" i="2"/>
  <c r="E66" i="2"/>
  <c r="E70" i="2" s="1"/>
  <c r="D66" i="2"/>
  <c r="B66" i="2"/>
  <c r="B70" i="2" s="1"/>
  <c r="D63" i="2"/>
  <c r="I48" i="2"/>
  <c r="I56" i="2" s="1"/>
  <c r="H56" i="2"/>
  <c r="K50" i="2"/>
  <c r="F49" i="2"/>
  <c r="E49" i="2"/>
  <c r="E53" i="2" s="1"/>
  <c r="D49" i="2"/>
  <c r="B49" i="2"/>
  <c r="B53" i="2" s="1"/>
  <c r="C46" i="2" s="1"/>
  <c r="C53" i="2" s="1"/>
  <c r="C55" i="2" s="1"/>
  <c r="D46" i="2"/>
  <c r="N16" i="2"/>
  <c r="O16" i="2"/>
  <c r="M16" i="2"/>
  <c r="L16" i="2"/>
  <c r="K16" i="2"/>
  <c r="L10" i="2"/>
  <c r="O10" i="2" s="1"/>
  <c r="K10" i="2"/>
  <c r="M10" i="2" s="1"/>
  <c r="N10" i="2" s="1"/>
  <c r="F9" i="2"/>
  <c r="E9" i="2"/>
  <c r="E13" i="2" s="1"/>
  <c r="D9" i="2"/>
  <c r="B9" i="2"/>
  <c r="B13" i="2" s="1"/>
  <c r="D6" i="2"/>
  <c r="D34" i="2" l="1"/>
  <c r="D36" i="2" s="1"/>
  <c r="I29" i="2"/>
  <c r="I37" i="2" s="1"/>
  <c r="T34" i="2"/>
  <c r="T36" i="2" s="1"/>
  <c r="E36" i="2"/>
  <c r="F27" i="2"/>
  <c r="F34" i="2" s="1"/>
  <c r="G27" i="2" s="1"/>
  <c r="G34" i="2" s="1"/>
  <c r="U36" i="2"/>
  <c r="V27" i="2"/>
  <c r="V34" i="2" s="1"/>
  <c r="W27" i="2" s="1"/>
  <c r="W34" i="2" s="1"/>
  <c r="J48" i="2"/>
  <c r="J56" i="2" s="1"/>
  <c r="D70" i="2"/>
  <c r="D72" i="2" s="1"/>
  <c r="Y29" i="2"/>
  <c r="Z37" i="2" s="1"/>
  <c r="S27" i="2"/>
  <c r="S34" i="2" s="1"/>
  <c r="S36" i="2" s="1"/>
  <c r="R36" i="2"/>
  <c r="B36" i="2"/>
  <c r="C27" i="2"/>
  <c r="C34" i="2" s="1"/>
  <c r="C36" i="2" s="1"/>
  <c r="I16" i="2"/>
  <c r="I65" i="2"/>
  <c r="J65" i="2" s="1"/>
  <c r="K65" i="2" s="1"/>
  <c r="T13" i="2"/>
  <c r="T15" i="2" s="1"/>
  <c r="AB16" i="2"/>
  <c r="AA16" i="2"/>
  <c r="Z16" i="2"/>
  <c r="Y16" i="2"/>
  <c r="V6" i="2"/>
  <c r="V13" i="2" s="1"/>
  <c r="U15" i="2"/>
  <c r="R15" i="2"/>
  <c r="D53" i="2"/>
  <c r="D55" i="2" s="1"/>
  <c r="C63" i="2"/>
  <c r="C70" i="2" s="1"/>
  <c r="C72" i="2" s="1"/>
  <c r="B72" i="2"/>
  <c r="E72" i="2"/>
  <c r="F63" i="2"/>
  <c r="F70" i="2" s="1"/>
  <c r="E55" i="2"/>
  <c r="F46" i="2"/>
  <c r="F53" i="2" s="1"/>
  <c r="B55" i="2"/>
  <c r="E15" i="2"/>
  <c r="F6" i="2"/>
  <c r="F13" i="2" s="1"/>
  <c r="G6" i="2" s="1"/>
  <c r="G13" i="2" s="1"/>
  <c r="C6" i="2"/>
  <c r="C13" i="2" s="1"/>
  <c r="C15" i="2" s="1"/>
  <c r="B15" i="2"/>
  <c r="D13" i="2"/>
  <c r="D15" i="2" s="1"/>
  <c r="K47" i="1"/>
  <c r="J29" i="1"/>
  <c r="F28" i="1"/>
  <c r="E28" i="1"/>
  <c r="E32" i="1" s="1"/>
  <c r="D28" i="1"/>
  <c r="B28" i="1"/>
  <c r="B32" i="1" s="1"/>
  <c r="D25" i="1"/>
  <c r="F15" i="2" l="1"/>
  <c r="K48" i="2"/>
  <c r="K56" i="2" s="1"/>
  <c r="Y37" i="2"/>
  <c r="F36" i="2"/>
  <c r="V36" i="2"/>
  <c r="W36" i="2"/>
  <c r="X27" i="2"/>
  <c r="X34" i="2" s="1"/>
  <c r="K37" i="2"/>
  <c r="J37" i="2"/>
  <c r="H27" i="2"/>
  <c r="H34" i="2" s="1"/>
  <c r="G36" i="2"/>
  <c r="AC16" i="2"/>
  <c r="V15" i="2"/>
  <c r="W6" i="2"/>
  <c r="W13" i="2" s="1"/>
  <c r="I73" i="2"/>
  <c r="F72" i="2"/>
  <c r="G63" i="2"/>
  <c r="G70" i="2" s="1"/>
  <c r="F55" i="2"/>
  <c r="G46" i="2"/>
  <c r="G53" i="2" s="1"/>
  <c r="H6" i="2"/>
  <c r="H13" i="2" s="1"/>
  <c r="G15" i="2"/>
  <c r="B34" i="1"/>
  <c r="C25" i="1"/>
  <c r="C32" i="1" s="1"/>
  <c r="C34" i="1" s="1"/>
  <c r="D32" i="1"/>
  <c r="D34" i="1" s="1"/>
  <c r="F25" i="1"/>
  <c r="F32" i="1" s="1"/>
  <c r="E34" i="1"/>
  <c r="Y27" i="2" l="1"/>
  <c r="Y34" i="2" s="1"/>
  <c r="X36" i="2"/>
  <c r="O37" i="2"/>
  <c r="N37" i="2"/>
  <c r="L37" i="2"/>
  <c r="M37" i="2"/>
  <c r="H36" i="2"/>
  <c r="I27" i="2"/>
  <c r="I34" i="2" s="1"/>
  <c r="AD16" i="2"/>
  <c r="AE16" i="2"/>
  <c r="W15" i="2"/>
  <c r="X6" i="2"/>
  <c r="X13" i="2" s="1"/>
  <c r="J73" i="2"/>
  <c r="K73" i="2"/>
  <c r="G72" i="2"/>
  <c r="H63" i="2"/>
  <c r="H70" i="2" s="1"/>
  <c r="G55" i="2"/>
  <c r="H46" i="2"/>
  <c r="H53" i="2" s="1"/>
  <c r="I6" i="2"/>
  <c r="I13" i="2" s="1"/>
  <c r="H15" i="2"/>
  <c r="G25" i="1"/>
  <c r="G32" i="1" s="1"/>
  <c r="F34" i="1"/>
  <c r="Z27" i="2" l="1"/>
  <c r="Z34" i="2" s="1"/>
  <c r="Y36" i="2"/>
  <c r="I36" i="2"/>
  <c r="J27" i="2"/>
  <c r="J34" i="2" s="1"/>
  <c r="Y6" i="2"/>
  <c r="Y13" i="2" s="1"/>
  <c r="X15" i="2"/>
  <c r="H72" i="2"/>
  <c r="I63" i="2"/>
  <c r="I70" i="2" s="1"/>
  <c r="H55" i="2"/>
  <c r="I46" i="2"/>
  <c r="I53" i="2" s="1"/>
  <c r="I15" i="2"/>
  <c r="J6" i="2"/>
  <c r="J13" i="2" s="1"/>
  <c r="G34" i="1"/>
  <c r="H25" i="1"/>
  <c r="H32" i="1" s="1"/>
  <c r="L47" i="1"/>
  <c r="F46" i="1"/>
  <c r="E46" i="1"/>
  <c r="E50" i="1" s="1"/>
  <c r="D46" i="1"/>
  <c r="B46" i="1"/>
  <c r="B50" i="1" s="1"/>
  <c r="J53" i="1"/>
  <c r="D43" i="1"/>
  <c r="Z36" i="2" l="1"/>
  <c r="AA27" i="2"/>
  <c r="AA34" i="2" s="1"/>
  <c r="K27" i="2"/>
  <c r="K34" i="2" s="1"/>
  <c r="J36" i="2"/>
  <c r="Y15" i="2"/>
  <c r="Z6" i="2"/>
  <c r="Z13" i="2" s="1"/>
  <c r="I72" i="2"/>
  <c r="J63" i="2"/>
  <c r="J70" i="2" s="1"/>
  <c r="J46" i="2"/>
  <c r="J53" i="2" s="1"/>
  <c r="I55" i="2"/>
  <c r="K6" i="2"/>
  <c r="K13" i="2" s="1"/>
  <c r="J15" i="2"/>
  <c r="H34" i="1"/>
  <c r="I25" i="1"/>
  <c r="I32" i="1" s="1"/>
  <c r="K53" i="1"/>
  <c r="L53" i="1"/>
  <c r="D50" i="1"/>
  <c r="D52" i="1" s="1"/>
  <c r="F43" i="1"/>
  <c r="F50" i="1" s="1"/>
  <c r="E52" i="1"/>
  <c r="B52" i="1"/>
  <c r="C43" i="1"/>
  <c r="C50" i="1" s="1"/>
  <c r="C52" i="1" s="1"/>
  <c r="AA36" i="2" l="1"/>
  <c r="AB27" i="2"/>
  <c r="AB34" i="2" s="1"/>
  <c r="L27" i="2"/>
  <c r="L34" i="2" s="1"/>
  <c r="K36" i="2"/>
  <c r="Z15" i="2"/>
  <c r="AA6" i="2"/>
  <c r="AA13" i="2" s="1"/>
  <c r="J72" i="2"/>
  <c r="K63" i="2"/>
  <c r="K70" i="2" s="1"/>
  <c r="J55" i="2"/>
  <c r="K46" i="2"/>
  <c r="K53" i="2" s="1"/>
  <c r="L6" i="2"/>
  <c r="L13" i="2" s="1"/>
  <c r="K15" i="2"/>
  <c r="J25" i="1"/>
  <c r="J32" i="1" s="1"/>
  <c r="J34" i="1" s="1"/>
  <c r="I34" i="1"/>
  <c r="G43" i="1"/>
  <c r="G50" i="1" s="1"/>
  <c r="F52" i="1"/>
  <c r="AB36" i="2" l="1"/>
  <c r="AC27" i="2"/>
  <c r="AC34" i="2" s="1"/>
  <c r="L36" i="2"/>
  <c r="M27" i="2"/>
  <c r="M34" i="2" s="1"/>
  <c r="AA15" i="2"/>
  <c r="AB6" i="2"/>
  <c r="AB13" i="2" s="1"/>
  <c r="K72" i="2"/>
  <c r="L15" i="2"/>
  <c r="M6" i="2"/>
  <c r="M13" i="2" s="1"/>
  <c r="K55" i="2"/>
  <c r="G52" i="1"/>
  <c r="H43" i="1"/>
  <c r="H50" i="1" s="1"/>
  <c r="D8" i="1"/>
  <c r="B11" i="1"/>
  <c r="B15" i="1" s="1"/>
  <c r="F11" i="1"/>
  <c r="E11" i="1"/>
  <c r="D11" i="1"/>
  <c r="AC36" i="2" l="1"/>
  <c r="AD27" i="2"/>
  <c r="AD34" i="2" s="1"/>
  <c r="M36" i="2"/>
  <c r="N27" i="2"/>
  <c r="N34" i="2" s="1"/>
  <c r="AB15" i="2"/>
  <c r="AC6" i="2"/>
  <c r="AC13" i="2" s="1"/>
  <c r="M15" i="2"/>
  <c r="N6" i="2"/>
  <c r="N13" i="2" s="1"/>
  <c r="D15" i="1"/>
  <c r="D17" i="1" s="1"/>
  <c r="E15" i="1"/>
  <c r="F8" i="1" s="1"/>
  <c r="F15" i="1" s="1"/>
  <c r="I43" i="1"/>
  <c r="I50" i="1" s="1"/>
  <c r="H52" i="1"/>
  <c r="B17" i="1"/>
  <c r="C8" i="1"/>
  <c r="AE27" i="2" l="1"/>
  <c r="AE34" i="2" s="1"/>
  <c r="AE36" i="2" s="1"/>
  <c r="AD36" i="2"/>
  <c r="O27" i="2"/>
  <c r="O34" i="2" s="1"/>
  <c r="O36" i="2" s="1"/>
  <c r="N36" i="2"/>
  <c r="AC15" i="2"/>
  <c r="AD6" i="2"/>
  <c r="AD13" i="2" s="1"/>
  <c r="O6" i="2"/>
  <c r="O13" i="2" s="1"/>
  <c r="O15" i="2" s="1"/>
  <c r="N15" i="2"/>
  <c r="C15" i="1"/>
  <c r="C17" i="1" s="1"/>
  <c r="E17" i="1"/>
  <c r="I52" i="1"/>
  <c r="J43" i="1"/>
  <c r="J50" i="1" s="1"/>
  <c r="AD15" i="2" l="1"/>
  <c r="AE6" i="2"/>
  <c r="AE13" i="2" s="1"/>
  <c r="AE15" i="2" s="1"/>
  <c r="J52" i="1"/>
  <c r="K43" i="1"/>
  <c r="K50" i="1" s="1"/>
  <c r="G8" i="1"/>
  <c r="G15" i="1" s="1"/>
  <c r="F17" i="1"/>
  <c r="L43" i="1" l="1"/>
  <c r="L50" i="1" s="1"/>
  <c r="L52" i="1" s="1"/>
  <c r="K52" i="1"/>
  <c r="H8" i="1"/>
  <c r="G17" i="1"/>
  <c r="H15" i="1" l="1"/>
  <c r="K8" i="1" s="1"/>
  <c r="L8" i="1" l="1"/>
  <c r="L15" i="1" s="1"/>
  <c r="L17" i="1" s="1"/>
  <c r="K15" i="1"/>
  <c r="K17" i="1" s="1"/>
  <c r="I8" i="1"/>
  <c r="J8" i="1"/>
  <c r="J15" i="1" s="1"/>
  <c r="J17" i="1" s="1"/>
  <c r="H17" i="1"/>
  <c r="I15" i="1" l="1"/>
  <c r="I17" i="1" s="1"/>
</calcChain>
</file>

<file path=xl/sharedStrings.xml><?xml version="1.0" encoding="utf-8"?>
<sst xmlns="http://schemas.openxmlformats.org/spreadsheetml/2006/main" count="222" uniqueCount="50">
  <si>
    <t>Expenditure</t>
  </si>
  <si>
    <t>Adjustments</t>
  </si>
  <si>
    <t>MPL</t>
  </si>
  <si>
    <t>UNSAS</t>
  </si>
  <si>
    <t>IPSAS</t>
  </si>
  <si>
    <t>actual</t>
  </si>
  <si>
    <t>forecast</t>
  </si>
  <si>
    <t>IPSAS adjustment</t>
  </si>
  <si>
    <t>Accumulated surplus - start of year</t>
  </si>
  <si>
    <t>Financial reserve</t>
  </si>
  <si>
    <t>Interest/mics income</t>
  </si>
  <si>
    <t>Contributions</t>
  </si>
  <si>
    <t>Fund balance - end of period</t>
  </si>
  <si>
    <t>Fund balance and reserve</t>
  </si>
  <si>
    <t>2017 budget</t>
  </si>
  <si>
    <t>5% increase as of 2017</t>
  </si>
  <si>
    <t>10% increase as of 2017</t>
  </si>
  <si>
    <t>15% increase as of 2017</t>
  </si>
  <si>
    <t>No increase</t>
  </si>
  <si>
    <t>transfer to operational reserve</t>
  </si>
  <si>
    <t>No increase 2017</t>
  </si>
  <si>
    <t>% increase in contributions</t>
  </si>
  <si>
    <t>1 extra meeting at the 2016 OEWG cost = 650 X 5% annual increase in meeting costs</t>
  </si>
  <si>
    <t>2017
1 extra meeting cost = 682</t>
  </si>
  <si>
    <t>2018
budget = 2016 level + 5%
1 extra meeting cost = 717</t>
  </si>
  <si>
    <t>2019
budget level = 2016 level +10%
1 extra meeting cost = 752</t>
  </si>
  <si>
    <t>2020
 2017 budget + 15%
1 extra meeting cost = 790</t>
  </si>
  <si>
    <t>Percentage increase in contributions</t>
  </si>
  <si>
    <t>Assume 2018 budget increase of 10% over 2016</t>
  </si>
  <si>
    <t>2018 - no increase in contributions, budget = 2016 level + 10%</t>
  </si>
  <si>
    <t>1. Scenario of various levels of increase in contributions for  2017</t>
  </si>
  <si>
    <t xml:space="preserve">2. Scenario based no increase in contribution until fund balance is depleted.  </t>
  </si>
  <si>
    <t>3. Scenario based on budget extrapolation and keeping costs of 1 extra meeting as fund balance</t>
  </si>
  <si>
    <t>2 extra meetings as per the 2016 budget = 650 *2 = 1.3 million</t>
  </si>
  <si>
    <t>Increase in contribtions effective 2017, in one increase</t>
  </si>
  <si>
    <t>Increase in contribtions effective 2016, in one increase</t>
  </si>
  <si>
    <t>Assumes 5% increase in annual budget (2018 budget is 10% over 2016 budget , 2019 budget is 5% over 2018 budget and 2020 budget is 15% of 2017 budget, etc. )</t>
  </si>
  <si>
    <t>Assumes 5% increase in annual budget (2018 budget is 10% over 2016 budget , 2019 budget is 5% over 2018 budget and 2020 budget is 15% of 2017 budget, etc)</t>
  </si>
  <si>
    <t xml:space="preserve">1 extra meeting 1 as per the 2016 budget = 650 </t>
  </si>
  <si>
    <t xml:space="preserve">1  extra meetings as per the 2016 budget = 650 </t>
  </si>
  <si>
    <t>1 meeting cost as per the budget = 650</t>
  </si>
  <si>
    <t>1 a Scenario based on budget extrapolation and keeping costs of 2 meetings as fund balance</t>
  </si>
  <si>
    <t>1 b Scenario based on budget extrapolation and keeping costs of 1 meetings as fund balance</t>
  </si>
  <si>
    <t>2 a  Scenario based on budget extrapolation and keeping costs of 2 meetings as fund balance</t>
  </si>
  <si>
    <t>2 b Scenario based on budget extrapolation and keeping costs of 1 meeting as fund balance</t>
  </si>
  <si>
    <t>4. Scenario with annual 7% increase after 2017</t>
  </si>
  <si>
    <t xml:space="preserve">3. Scenario with annual 5% increase after 2017 </t>
  </si>
  <si>
    <t>7. Scenario with annual 15% increase after 2017</t>
  </si>
  <si>
    <t>5. Scenario with annual 3% increase in 2016 and 7% from 2017</t>
  </si>
  <si>
    <t>6. Scenario with annual 10% increase after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</si>
</sst>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3" fillId="0" borderId="0" xfId="0" applyFont="1" applyFill="1"/>
    <xf numFmtId="164" fontId="0" fillId="0" borderId="0" xfId="1" applyNumberFormat="1" applyFont="1" applyFill="1"/>
    <xf numFmtId="164" fontId="2" fillId="0" borderId="0" xfId="1" applyNumberFormat="1" applyFont="1" applyFill="1"/>
    <xf numFmtId="164" fontId="0" fillId="0" borderId="0" xfId="1" applyNumberFormat="1" applyFont="1" applyFill="1" applyBorder="1"/>
    <xf numFmtId="0" fontId="0" fillId="0" borderId="0" xfId="0" applyFont="1" applyFill="1"/>
    <xf numFmtId="164" fontId="1" fillId="0" borderId="0" xfId="1" applyNumberFormat="1" applyFont="1" applyFill="1"/>
    <xf numFmtId="164" fontId="3" fillId="0" borderId="0" xfId="1" applyNumberFormat="1" applyFont="1" applyFill="1"/>
    <xf numFmtId="164" fontId="0" fillId="0" borderId="1" xfId="1" applyNumberFormat="1" applyFont="1" applyFill="1" applyBorder="1"/>
    <xf numFmtId="164" fontId="0" fillId="0" borderId="2" xfId="1" applyNumberFormat="1" applyFont="1" applyFill="1" applyBorder="1"/>
    <xf numFmtId="0" fontId="0" fillId="2" borderId="0" xfId="0" applyFill="1" applyAlignment="1">
      <alignment horizontal="center"/>
    </xf>
    <xf numFmtId="164" fontId="0" fillId="2" borderId="0" xfId="1" applyNumberFormat="1" applyFont="1" applyFill="1"/>
    <xf numFmtId="164" fontId="2" fillId="2" borderId="0" xfId="1" applyNumberFormat="1" applyFont="1" applyFill="1"/>
    <xf numFmtId="164" fontId="0" fillId="2" borderId="2" xfId="1" applyNumberFormat="1" applyFont="1" applyFill="1" applyBorder="1"/>
    <xf numFmtId="164" fontId="1" fillId="2" borderId="0" xfId="1" applyNumberFormat="1" applyFont="1" applyFill="1"/>
    <xf numFmtId="164" fontId="0" fillId="2" borderId="1" xfId="1" applyNumberFormat="1" applyFont="1" applyFill="1" applyBorder="1"/>
    <xf numFmtId="0" fontId="0" fillId="2" borderId="0" xfId="0" applyFill="1" applyAlignment="1">
      <alignment horizontal="center" wrapText="1"/>
    </xf>
    <xf numFmtId="9" fontId="0" fillId="0" borderId="0" xfId="2" applyFont="1" applyFill="1"/>
    <xf numFmtId="0" fontId="0" fillId="0" borderId="0" xfId="0" applyFill="1" applyAlignment="1">
      <alignment horizontal="center" wrapText="1"/>
    </xf>
    <xf numFmtId="164" fontId="2" fillId="0" borderId="0" xfId="1" applyNumberFormat="1" applyFont="1" applyFill="1" applyBorder="1"/>
    <xf numFmtId="164" fontId="1" fillId="0" borderId="0" xfId="1" applyNumberFormat="1" applyFont="1" applyFill="1" applyBorder="1"/>
    <xf numFmtId="9" fontId="0" fillId="0" borderId="0" xfId="2" applyFont="1" applyFill="1" applyBorder="1"/>
    <xf numFmtId="0" fontId="2" fillId="0" borderId="0" xfId="0" applyFont="1" applyFill="1" applyBorder="1" applyAlignment="1">
      <alignment horizont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2" fillId="0" borderId="5" xfId="0" applyFont="1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0" xfId="0" applyBorder="1"/>
    <xf numFmtId="0" fontId="0" fillId="0" borderId="8" xfId="0" applyBorder="1"/>
    <xf numFmtId="0" fontId="2" fillId="0" borderId="0" xfId="0" applyFont="1" applyFill="1" applyBorder="1"/>
    <xf numFmtId="0" fontId="0" fillId="0" borderId="8" xfId="0" applyFill="1" applyBorder="1"/>
    <xf numFmtId="0" fontId="0" fillId="0" borderId="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7" xfId="0" applyFont="1" applyFill="1" applyBorder="1"/>
    <xf numFmtId="164" fontId="3" fillId="0" borderId="0" xfId="1" applyNumberFormat="1" applyFont="1" applyFill="1" applyBorder="1"/>
    <xf numFmtId="0" fontId="2" fillId="0" borderId="7" xfId="0" applyFont="1" applyFill="1" applyBorder="1"/>
    <xf numFmtId="0" fontId="0" fillId="0" borderId="7" xfId="0" applyFont="1" applyFill="1" applyBorder="1"/>
    <xf numFmtId="0" fontId="0" fillId="0" borderId="7" xfId="0" applyBorder="1"/>
    <xf numFmtId="0" fontId="2" fillId="0" borderId="4" xfId="0" applyFont="1" applyBorder="1"/>
    <xf numFmtId="0" fontId="0" fillId="0" borderId="5" xfId="0" applyBorder="1"/>
    <xf numFmtId="0" fontId="0" fillId="0" borderId="6" xfId="0" applyBorder="1"/>
    <xf numFmtId="0" fontId="2" fillId="3" borderId="0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164" fontId="0" fillId="0" borderId="8" xfId="0" applyNumberFormat="1" applyFill="1" applyBorder="1"/>
    <xf numFmtId="164" fontId="0" fillId="0" borderId="8" xfId="1" applyNumberFormat="1" applyFont="1" applyFill="1" applyBorder="1"/>
    <xf numFmtId="164" fontId="2" fillId="0" borderId="8" xfId="1" applyNumberFormat="1" applyFont="1" applyFill="1" applyBorder="1"/>
    <xf numFmtId="164" fontId="0" fillId="0" borderId="12" xfId="1" applyNumberFormat="1" applyFont="1" applyFill="1" applyBorder="1"/>
    <xf numFmtId="164" fontId="1" fillId="0" borderId="8" xfId="1" applyNumberFormat="1" applyFont="1" applyFill="1" applyBorder="1"/>
    <xf numFmtId="164" fontId="0" fillId="0" borderId="13" xfId="1" applyNumberFormat="1" applyFont="1" applyFill="1" applyBorder="1"/>
    <xf numFmtId="9" fontId="0" fillId="0" borderId="8" xfId="2" applyFont="1" applyFill="1" applyBorder="1"/>
    <xf numFmtId="0" fontId="2" fillId="3" borderId="8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0" fillId="0" borderId="8" xfId="0" applyFill="1" applyBorder="1" applyAlignment="1">
      <alignment horizontal="left" wrapText="1"/>
    </xf>
    <xf numFmtId="0" fontId="0" fillId="0" borderId="4" xfId="0" applyBorder="1"/>
    <xf numFmtId="0" fontId="3" fillId="0" borderId="0" xfId="0" applyFont="1" applyFill="1" applyBorder="1"/>
    <xf numFmtId="0" fontId="0" fillId="0" borderId="0" xfId="0" applyFont="1" applyFill="1" applyBorder="1"/>
    <xf numFmtId="0" fontId="0" fillId="0" borderId="14" xfId="0" applyFill="1" applyBorder="1"/>
    <xf numFmtId="0" fontId="0" fillId="0" borderId="15" xfId="0" applyBorder="1"/>
    <xf numFmtId="0" fontId="0" fillId="0" borderId="15" xfId="0" applyFill="1" applyBorder="1"/>
    <xf numFmtId="0" fontId="0" fillId="0" borderId="16" xfId="0" applyBorder="1"/>
    <xf numFmtId="0" fontId="0" fillId="0" borderId="14" xfId="0" applyBorder="1"/>
    <xf numFmtId="0" fontId="0" fillId="0" borderId="17" xfId="0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/>
    </xf>
    <xf numFmtId="0" fontId="0" fillId="0" borderId="9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0" fillId="2" borderId="3" xfId="0" applyFill="1" applyBorder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6"/>
  <sheetViews>
    <sheetView tabSelected="1" topLeftCell="A110" workbookViewId="0">
      <pane xSplit="6" topLeftCell="G1" activePane="topRight" state="frozen"/>
      <selection pane="topRight" activeCell="A141" sqref="A141"/>
    </sheetView>
  </sheetViews>
  <sheetFormatPr defaultRowHeight="15" x14ac:dyDescent="0.25"/>
  <cols>
    <col min="1" max="1" width="30.28515625" customWidth="1"/>
    <col min="2" max="6" width="9.140625" hidden="1" customWidth="1"/>
    <col min="7" max="7" width="9.140625" customWidth="1"/>
    <col min="13" max="13" width="8.7109375" customWidth="1"/>
    <col min="16" max="16" width="1.7109375" customWidth="1"/>
    <col min="17" max="17" width="29.5703125" hidden="1" customWidth="1"/>
    <col min="18" max="22" width="0" hidden="1" customWidth="1"/>
    <col min="23" max="23" width="8.140625" customWidth="1"/>
    <col min="31" max="31" width="8.140625" customWidth="1"/>
  </cols>
  <sheetData>
    <row r="1" spans="1:31" s="2" customFormat="1" ht="32.450000000000003" customHeight="1" x14ac:dyDescent="0.25">
      <c r="A1" s="74" t="s">
        <v>41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6"/>
      <c r="P1" s="63"/>
      <c r="Q1" s="29"/>
      <c r="R1" s="28"/>
      <c r="S1" s="28"/>
      <c r="T1" s="29"/>
      <c r="U1" s="29"/>
      <c r="V1" s="29"/>
      <c r="W1" s="71" t="s">
        <v>42</v>
      </c>
      <c r="X1" s="72"/>
      <c r="Y1" s="72"/>
      <c r="Z1" s="72"/>
      <c r="AA1" s="72"/>
      <c r="AB1" s="72"/>
      <c r="AC1" s="72"/>
      <c r="AD1" s="72"/>
      <c r="AE1" s="73"/>
    </row>
    <row r="2" spans="1:31" x14ac:dyDescent="0.25">
      <c r="A2" s="31"/>
      <c r="B2" s="32"/>
      <c r="C2" s="32"/>
      <c r="D2" s="32"/>
      <c r="E2" s="32"/>
      <c r="F2" s="32"/>
      <c r="G2" s="32"/>
      <c r="H2" s="26"/>
      <c r="I2" s="26"/>
      <c r="J2" s="26"/>
      <c r="K2" s="26"/>
      <c r="L2" s="26"/>
      <c r="M2" s="26"/>
      <c r="N2" s="26"/>
      <c r="O2" s="35"/>
      <c r="P2" s="64"/>
      <c r="Q2" s="26"/>
      <c r="R2" s="32"/>
      <c r="S2" s="32"/>
      <c r="T2" s="32"/>
      <c r="U2" s="32"/>
      <c r="V2" s="32"/>
      <c r="W2" s="32"/>
      <c r="X2" s="26"/>
      <c r="Y2" s="26"/>
      <c r="Z2" s="26"/>
      <c r="AA2" s="26"/>
      <c r="AB2" s="26"/>
      <c r="AC2" s="26"/>
      <c r="AD2" s="26"/>
      <c r="AE2" s="35"/>
    </row>
    <row r="3" spans="1:31" s="2" customFormat="1" x14ac:dyDescent="0.25">
      <c r="A3" s="31"/>
      <c r="B3" s="26"/>
      <c r="C3" s="26"/>
      <c r="D3" s="26"/>
      <c r="E3" s="26"/>
      <c r="F3" s="26"/>
      <c r="G3" s="26"/>
      <c r="H3" s="34"/>
      <c r="I3" s="34"/>
      <c r="J3" s="34"/>
      <c r="K3" s="34"/>
      <c r="L3" s="34"/>
      <c r="M3" s="26"/>
      <c r="N3" s="26"/>
      <c r="O3" s="35"/>
      <c r="P3" s="65"/>
      <c r="Q3" s="26"/>
      <c r="R3" s="26"/>
      <c r="S3" s="26"/>
      <c r="T3" s="26"/>
      <c r="U3" s="26"/>
      <c r="V3" s="26"/>
      <c r="W3" s="26"/>
      <c r="X3" s="34"/>
      <c r="Y3" s="34"/>
      <c r="Z3" s="34"/>
      <c r="AA3" s="34"/>
      <c r="AB3" s="34"/>
      <c r="AC3" s="26"/>
      <c r="AD3" s="26"/>
      <c r="AE3" s="35"/>
    </row>
    <row r="4" spans="1:31" s="2" customFormat="1" x14ac:dyDescent="0.25">
      <c r="A4" s="36"/>
      <c r="B4" s="37">
        <v>2010</v>
      </c>
      <c r="C4" s="37">
        <v>2011</v>
      </c>
      <c r="D4" s="37">
        <v>2012</v>
      </c>
      <c r="E4" s="37">
        <v>2013</v>
      </c>
      <c r="F4" s="37">
        <v>2014</v>
      </c>
      <c r="G4" s="37">
        <v>2015</v>
      </c>
      <c r="H4" s="38">
        <v>2016</v>
      </c>
      <c r="I4" s="47">
        <v>2017</v>
      </c>
      <c r="J4" s="25">
        <v>2018</v>
      </c>
      <c r="K4" s="25">
        <v>2019</v>
      </c>
      <c r="L4" s="47">
        <v>2020</v>
      </c>
      <c r="M4" s="25">
        <v>2021</v>
      </c>
      <c r="N4" s="25">
        <v>2022</v>
      </c>
      <c r="O4" s="69">
        <v>2023</v>
      </c>
      <c r="P4" s="65"/>
      <c r="Q4" s="37"/>
      <c r="R4" s="37">
        <v>2010</v>
      </c>
      <c r="S4" s="37">
        <v>2011</v>
      </c>
      <c r="T4" s="37">
        <v>2012</v>
      </c>
      <c r="U4" s="37">
        <v>2013</v>
      </c>
      <c r="V4" s="37">
        <v>2014</v>
      </c>
      <c r="W4" s="37">
        <v>2015</v>
      </c>
      <c r="X4" s="38">
        <v>2016</v>
      </c>
      <c r="Y4" s="47">
        <v>2017</v>
      </c>
      <c r="Z4" s="25">
        <v>2018</v>
      </c>
      <c r="AA4" s="25">
        <v>2019</v>
      </c>
      <c r="AB4" s="47">
        <v>2020</v>
      </c>
      <c r="AC4" s="25">
        <v>2021</v>
      </c>
      <c r="AD4" s="25">
        <v>2022</v>
      </c>
      <c r="AE4" s="56">
        <v>2023</v>
      </c>
    </row>
    <row r="5" spans="1:31" s="2" customFormat="1" x14ac:dyDescent="0.25">
      <c r="A5" s="39"/>
      <c r="B5" s="40"/>
      <c r="C5" s="40"/>
      <c r="D5" s="7"/>
      <c r="E5" s="7"/>
      <c r="F5" s="7"/>
      <c r="G5" s="7"/>
      <c r="H5" s="7"/>
      <c r="I5" s="7"/>
      <c r="J5" s="7"/>
      <c r="K5" s="7"/>
      <c r="L5" s="7"/>
      <c r="M5" s="26"/>
      <c r="N5" s="26"/>
      <c r="O5" s="35"/>
      <c r="P5" s="65"/>
      <c r="Q5" s="61"/>
      <c r="R5" s="40"/>
      <c r="S5" s="40"/>
      <c r="T5" s="7"/>
      <c r="U5" s="7"/>
      <c r="V5" s="7"/>
      <c r="W5" s="7"/>
      <c r="X5" s="7"/>
      <c r="Y5" s="7"/>
      <c r="Z5" s="7"/>
      <c r="AA5" s="7"/>
      <c r="AB5" s="7"/>
      <c r="AC5" s="26"/>
      <c r="AD5" s="26"/>
      <c r="AE5" s="35"/>
    </row>
    <row r="6" spans="1:31" s="2" customFormat="1" x14ac:dyDescent="0.25">
      <c r="A6" s="31" t="s">
        <v>8</v>
      </c>
      <c r="B6" s="7">
        <v>7421</v>
      </c>
      <c r="C6" s="7">
        <f>+B13</f>
        <v>7217</v>
      </c>
      <c r="D6" s="7">
        <f>7230</f>
        <v>7230</v>
      </c>
      <c r="E6" s="7">
        <v>7058</v>
      </c>
      <c r="F6" s="7">
        <f t="shared" ref="F6:M6" si="0">+E13</f>
        <v>7531</v>
      </c>
      <c r="G6" s="7">
        <f t="shared" si="0"/>
        <v>5603</v>
      </c>
      <c r="H6" s="7">
        <f t="shared" si="0"/>
        <v>3239</v>
      </c>
      <c r="I6" s="7">
        <f t="shared" si="0"/>
        <v>2177</v>
      </c>
      <c r="J6" s="7">
        <f t="shared" si="0"/>
        <v>1409.8500000000004</v>
      </c>
      <c r="K6" s="7">
        <f t="shared" si="0"/>
        <v>1299.8500000000004</v>
      </c>
      <c r="L6" s="7">
        <f t="shared" si="0"/>
        <v>1299.8500000000004</v>
      </c>
      <c r="M6" s="27">
        <f t="shared" si="0"/>
        <v>1619.9500000000007</v>
      </c>
      <c r="N6" s="27">
        <f t="shared" ref="N6:O6" si="1">+M13</f>
        <v>1299.8500000000004</v>
      </c>
      <c r="O6" s="49">
        <f t="shared" si="1"/>
        <v>1300.0949999999993</v>
      </c>
      <c r="P6" s="65"/>
      <c r="Q6" s="26" t="s">
        <v>8</v>
      </c>
      <c r="R6" s="7">
        <v>7421</v>
      </c>
      <c r="S6" s="7">
        <f>+R13</f>
        <v>7217</v>
      </c>
      <c r="T6" s="7">
        <f>7230</f>
        <v>7230</v>
      </c>
      <c r="U6" s="7">
        <v>7058</v>
      </c>
      <c r="V6" s="7">
        <f t="shared" ref="V6:AC6" si="2">+U13</f>
        <v>7531</v>
      </c>
      <c r="W6" s="7">
        <f t="shared" si="2"/>
        <v>5603</v>
      </c>
      <c r="X6" s="7">
        <f t="shared" si="2"/>
        <v>3239</v>
      </c>
      <c r="Y6" s="7">
        <f t="shared" si="2"/>
        <v>2177</v>
      </c>
      <c r="Z6" s="7">
        <f t="shared" si="2"/>
        <v>1409.8500000000004</v>
      </c>
      <c r="AA6" s="7">
        <f t="shared" si="2"/>
        <v>649.85000000000036</v>
      </c>
      <c r="AB6" s="7">
        <f t="shared" si="2"/>
        <v>649.85000000000036</v>
      </c>
      <c r="AC6" s="27">
        <f t="shared" si="2"/>
        <v>969.95000000000073</v>
      </c>
      <c r="AD6" s="27">
        <f t="shared" ref="AD6:AE6" si="3">+AC13</f>
        <v>649.85000000000036</v>
      </c>
      <c r="AE6" s="49">
        <f t="shared" si="3"/>
        <v>650.09499999999935</v>
      </c>
    </row>
    <row r="7" spans="1:31" s="2" customFormat="1" x14ac:dyDescent="0.25">
      <c r="A7" s="41" t="s">
        <v>7</v>
      </c>
      <c r="B7" s="22"/>
      <c r="C7" s="22"/>
      <c r="D7" s="22">
        <v>0</v>
      </c>
      <c r="E7" s="22">
        <v>0</v>
      </c>
      <c r="F7" s="22">
        <v>-1469</v>
      </c>
      <c r="G7" s="22"/>
      <c r="H7" s="22"/>
      <c r="I7" s="22"/>
      <c r="J7" s="22"/>
      <c r="K7" s="22"/>
      <c r="L7" s="22"/>
      <c r="M7" s="26"/>
      <c r="N7" s="26"/>
      <c r="O7" s="35"/>
      <c r="P7" s="65"/>
      <c r="Q7" s="34" t="s">
        <v>7</v>
      </c>
      <c r="R7" s="22"/>
      <c r="S7" s="22"/>
      <c r="T7" s="22">
        <v>0</v>
      </c>
      <c r="U7" s="22">
        <v>0</v>
      </c>
      <c r="V7" s="22">
        <v>-1469</v>
      </c>
      <c r="W7" s="22"/>
      <c r="X7" s="22"/>
      <c r="Y7" s="22"/>
      <c r="Z7" s="22"/>
      <c r="AA7" s="22"/>
      <c r="AB7" s="22"/>
      <c r="AC7" s="26"/>
      <c r="AD7" s="26"/>
      <c r="AE7" s="35"/>
    </row>
    <row r="8" spans="1:31" s="2" customFormat="1" x14ac:dyDescent="0.25">
      <c r="A8" s="31" t="s">
        <v>11</v>
      </c>
      <c r="B8" s="7">
        <v>4277</v>
      </c>
      <c r="C8" s="7">
        <v>4277</v>
      </c>
      <c r="D8" s="7">
        <v>4277</v>
      </c>
      <c r="E8" s="7">
        <v>4277</v>
      </c>
      <c r="F8" s="7">
        <v>4277</v>
      </c>
      <c r="G8" s="7">
        <v>4277</v>
      </c>
      <c r="H8" s="7">
        <v>4277</v>
      </c>
      <c r="I8" s="7">
        <f>+H8*1.05</f>
        <v>4490.8500000000004</v>
      </c>
      <c r="J8" s="7">
        <v>6020</v>
      </c>
      <c r="K8" s="7">
        <v>6366</v>
      </c>
      <c r="L8" s="7">
        <v>6366</v>
      </c>
      <c r="M8" s="7">
        <f>7084-320</f>
        <v>6764</v>
      </c>
      <c r="N8" s="7">
        <v>7353</v>
      </c>
      <c r="O8" s="50">
        <v>7353</v>
      </c>
      <c r="P8" s="65"/>
      <c r="Q8" s="26" t="s">
        <v>11</v>
      </c>
      <c r="R8" s="7">
        <v>4277</v>
      </c>
      <c r="S8" s="7">
        <v>4277</v>
      </c>
      <c r="T8" s="7">
        <v>4277</v>
      </c>
      <c r="U8" s="7">
        <v>4277</v>
      </c>
      <c r="V8" s="7">
        <v>4277</v>
      </c>
      <c r="W8" s="7">
        <v>4277</v>
      </c>
      <c r="X8" s="7">
        <v>4277</v>
      </c>
      <c r="Y8" s="7">
        <f>+X8*1.05</f>
        <v>4490.8500000000004</v>
      </c>
      <c r="Z8" s="7">
        <v>5370</v>
      </c>
      <c r="AA8" s="7">
        <v>6366</v>
      </c>
      <c r="AB8" s="7">
        <v>6366</v>
      </c>
      <c r="AC8" s="7">
        <f>7084-320</f>
        <v>6764</v>
      </c>
      <c r="AD8" s="7">
        <v>7353</v>
      </c>
      <c r="AE8" s="50">
        <v>7353</v>
      </c>
    </row>
    <row r="9" spans="1:31" s="2" customFormat="1" x14ac:dyDescent="0.25">
      <c r="A9" s="31" t="s">
        <v>10</v>
      </c>
      <c r="B9" s="7">
        <f>82+60</f>
        <v>142</v>
      </c>
      <c r="C9" s="7">
        <v>55</v>
      </c>
      <c r="D9" s="7">
        <f>4328-4277</f>
        <v>51</v>
      </c>
      <c r="E9" s="7">
        <f>4293-4277</f>
        <v>16</v>
      </c>
      <c r="F9" s="7">
        <f>4324-4277</f>
        <v>47</v>
      </c>
      <c r="G9" s="7"/>
      <c r="H9" s="7"/>
      <c r="I9" s="7"/>
      <c r="J9" s="7"/>
      <c r="K9" s="7"/>
      <c r="L9" s="7"/>
      <c r="M9" s="26"/>
      <c r="N9" s="26"/>
      <c r="O9" s="35"/>
      <c r="P9" s="65"/>
      <c r="Q9" s="26" t="s">
        <v>10</v>
      </c>
      <c r="R9" s="7">
        <f>82+60</f>
        <v>142</v>
      </c>
      <c r="S9" s="7">
        <v>55</v>
      </c>
      <c r="T9" s="7">
        <f>4328-4277</f>
        <v>51</v>
      </c>
      <c r="U9" s="7">
        <f>4293-4277</f>
        <v>16</v>
      </c>
      <c r="V9" s="7">
        <f>4324-4277</f>
        <v>47</v>
      </c>
      <c r="W9" s="7"/>
      <c r="X9" s="7"/>
      <c r="Y9" s="7"/>
      <c r="Z9" s="7"/>
      <c r="AA9" s="7"/>
      <c r="AB9" s="7"/>
      <c r="AC9" s="26"/>
      <c r="AD9" s="26"/>
      <c r="AE9" s="35"/>
    </row>
    <row r="10" spans="1:31" s="2" customFormat="1" x14ac:dyDescent="0.25">
      <c r="A10" s="31" t="s">
        <v>0</v>
      </c>
      <c r="B10" s="7">
        <v>-4623</v>
      </c>
      <c r="C10" s="7">
        <v>-4319</v>
      </c>
      <c r="D10" s="7">
        <v>-4500</v>
      </c>
      <c r="E10" s="7">
        <v>-4198</v>
      </c>
      <c r="F10" s="7">
        <v>-4783</v>
      </c>
      <c r="G10" s="7">
        <v>-6364</v>
      </c>
      <c r="H10" s="7">
        <v>-5473</v>
      </c>
      <c r="I10" s="7">
        <v>-5286</v>
      </c>
      <c r="J10" s="7">
        <v>-6020</v>
      </c>
      <c r="K10" s="7">
        <f>+J10*1.05</f>
        <v>-6321</v>
      </c>
      <c r="L10" s="7">
        <f>+I10*1.15</f>
        <v>-6078.9</v>
      </c>
      <c r="M10" s="7">
        <f>+K10*1.1</f>
        <v>-6953.1</v>
      </c>
      <c r="N10" s="7">
        <f>+M10*1.05</f>
        <v>-7300.755000000001</v>
      </c>
      <c r="O10" s="50">
        <f>+L10*1.15</f>
        <v>-6990.7349999999988</v>
      </c>
      <c r="P10" s="65"/>
      <c r="Q10" s="26" t="s">
        <v>0</v>
      </c>
      <c r="R10" s="7">
        <v>-4623</v>
      </c>
      <c r="S10" s="7">
        <v>-4319</v>
      </c>
      <c r="T10" s="7">
        <v>-4500</v>
      </c>
      <c r="U10" s="7">
        <v>-4198</v>
      </c>
      <c r="V10" s="7">
        <v>-4783</v>
      </c>
      <c r="W10" s="7">
        <v>-6364</v>
      </c>
      <c r="X10" s="7">
        <v>-5473</v>
      </c>
      <c r="Y10" s="7">
        <v>-5286</v>
      </c>
      <c r="Z10" s="7">
        <v>-6020</v>
      </c>
      <c r="AA10" s="7">
        <f>+Z10*1.05</f>
        <v>-6321</v>
      </c>
      <c r="AB10" s="7">
        <f>+Y10*1.15</f>
        <v>-6078.9</v>
      </c>
      <c r="AC10" s="7">
        <f>+AA10*1.1</f>
        <v>-6953.1</v>
      </c>
      <c r="AD10" s="7">
        <f>+AC10*1.05</f>
        <v>-7300.755000000001</v>
      </c>
      <c r="AE10" s="50">
        <f>+AB10*1.15</f>
        <v>-6990.7349999999988</v>
      </c>
    </row>
    <row r="11" spans="1:31" s="2" customFormat="1" x14ac:dyDescent="0.25">
      <c r="A11" s="31" t="s">
        <v>1</v>
      </c>
      <c r="B11" s="7"/>
      <c r="C11" s="7"/>
      <c r="D11" s="22">
        <v>0</v>
      </c>
      <c r="E11" s="7">
        <v>378</v>
      </c>
      <c r="F11" s="22">
        <v>0</v>
      </c>
      <c r="G11" s="22">
        <v>0</v>
      </c>
      <c r="H11" s="22">
        <v>0</v>
      </c>
      <c r="I11" s="22"/>
      <c r="J11" s="22"/>
      <c r="K11" s="22"/>
      <c r="L11" s="22"/>
      <c r="M11" s="26"/>
      <c r="N11" s="26"/>
      <c r="O11" s="35"/>
      <c r="P11" s="65"/>
      <c r="Q11" s="26" t="s">
        <v>1</v>
      </c>
      <c r="R11" s="7"/>
      <c r="S11" s="7"/>
      <c r="T11" s="22">
        <v>0</v>
      </c>
      <c r="U11" s="7">
        <v>378</v>
      </c>
      <c r="V11" s="22">
        <v>0</v>
      </c>
      <c r="W11" s="22">
        <v>0</v>
      </c>
      <c r="X11" s="22">
        <v>0</v>
      </c>
      <c r="Y11" s="22"/>
      <c r="Z11" s="22"/>
      <c r="AA11" s="22"/>
      <c r="AB11" s="22"/>
      <c r="AC11" s="26"/>
      <c r="AD11" s="26"/>
      <c r="AE11" s="35"/>
    </row>
    <row r="12" spans="1:31" s="2" customFormat="1" x14ac:dyDescent="0.25">
      <c r="A12" s="31" t="s">
        <v>19</v>
      </c>
      <c r="B12" s="7"/>
      <c r="C12" s="7"/>
      <c r="D12" s="22"/>
      <c r="E12" s="7"/>
      <c r="F12" s="22"/>
      <c r="G12" s="22">
        <v>-277</v>
      </c>
      <c r="H12" s="22">
        <v>134</v>
      </c>
      <c r="I12" s="22">
        <v>28</v>
      </c>
      <c r="J12" s="22">
        <v>-110</v>
      </c>
      <c r="K12" s="22">
        <v>-45</v>
      </c>
      <c r="L12" s="22">
        <v>33</v>
      </c>
      <c r="M12" s="22">
        <v>-131</v>
      </c>
      <c r="N12" s="22">
        <v>-52</v>
      </c>
      <c r="O12" s="51">
        <v>46</v>
      </c>
      <c r="P12" s="65"/>
      <c r="Q12" s="26" t="s">
        <v>19</v>
      </c>
      <c r="R12" s="7"/>
      <c r="S12" s="7"/>
      <c r="T12" s="22"/>
      <c r="U12" s="7"/>
      <c r="V12" s="22"/>
      <c r="W12" s="22">
        <v>-277</v>
      </c>
      <c r="X12" s="22">
        <v>134</v>
      </c>
      <c r="Y12" s="22">
        <v>28</v>
      </c>
      <c r="Z12" s="22">
        <v>-110</v>
      </c>
      <c r="AA12" s="22">
        <v>-45</v>
      </c>
      <c r="AB12" s="22">
        <v>33</v>
      </c>
      <c r="AC12" s="22">
        <v>-131</v>
      </c>
      <c r="AD12" s="22">
        <v>-52</v>
      </c>
      <c r="AE12" s="51">
        <v>46</v>
      </c>
    </row>
    <row r="13" spans="1:31" s="2" customFormat="1" x14ac:dyDescent="0.25">
      <c r="A13" s="31" t="s">
        <v>12</v>
      </c>
      <c r="B13" s="12">
        <f>SUM(B6:B11)</f>
        <v>7217</v>
      </c>
      <c r="C13" s="12">
        <f>SUM(C6:C11)</f>
        <v>7230</v>
      </c>
      <c r="D13" s="12">
        <f>SUM(D6:D11)</f>
        <v>7058</v>
      </c>
      <c r="E13" s="12">
        <f>SUM(E6:E11)</f>
        <v>7531</v>
      </c>
      <c r="F13" s="12">
        <f>SUM(F6:F11)</f>
        <v>5603</v>
      </c>
      <c r="G13" s="12">
        <f t="shared" ref="G13:M13" si="4">SUM(G6:G12)</f>
        <v>3239</v>
      </c>
      <c r="H13" s="12">
        <f t="shared" si="4"/>
        <v>2177</v>
      </c>
      <c r="I13" s="12">
        <f t="shared" si="4"/>
        <v>1409.8500000000004</v>
      </c>
      <c r="J13" s="12">
        <f t="shared" si="4"/>
        <v>1299.8500000000004</v>
      </c>
      <c r="K13" s="12">
        <f t="shared" si="4"/>
        <v>1299.8500000000004</v>
      </c>
      <c r="L13" s="12">
        <f t="shared" si="4"/>
        <v>1619.9500000000007</v>
      </c>
      <c r="M13" s="12">
        <f t="shared" si="4"/>
        <v>1299.8500000000004</v>
      </c>
      <c r="N13" s="12">
        <f t="shared" ref="N13:O13" si="5">SUM(N6:N12)</f>
        <v>1300.0949999999993</v>
      </c>
      <c r="O13" s="52">
        <f t="shared" si="5"/>
        <v>1708.3600000000006</v>
      </c>
      <c r="P13" s="65"/>
      <c r="Q13" s="26" t="s">
        <v>12</v>
      </c>
      <c r="R13" s="12">
        <f>SUM(R6:R11)</f>
        <v>7217</v>
      </c>
      <c r="S13" s="12">
        <f>SUM(S6:S11)</f>
        <v>7230</v>
      </c>
      <c r="T13" s="12">
        <f>SUM(T6:T11)</f>
        <v>7058</v>
      </c>
      <c r="U13" s="12">
        <f>SUM(U6:U11)</f>
        <v>7531</v>
      </c>
      <c r="V13" s="12">
        <f>SUM(V6:V11)</f>
        <v>5603</v>
      </c>
      <c r="W13" s="12">
        <f t="shared" ref="W13:AC13" si="6">SUM(W6:W12)</f>
        <v>3239</v>
      </c>
      <c r="X13" s="12">
        <f t="shared" si="6"/>
        <v>2177</v>
      </c>
      <c r="Y13" s="12">
        <f t="shared" si="6"/>
        <v>1409.8500000000004</v>
      </c>
      <c r="Z13" s="12">
        <f t="shared" si="6"/>
        <v>649.85000000000036</v>
      </c>
      <c r="AA13" s="12">
        <f t="shared" si="6"/>
        <v>649.85000000000036</v>
      </c>
      <c r="AB13" s="12">
        <f t="shared" si="6"/>
        <v>969.95000000000073</v>
      </c>
      <c r="AC13" s="12">
        <f t="shared" si="6"/>
        <v>649.85000000000036</v>
      </c>
      <c r="AD13" s="12">
        <f t="shared" ref="AD13" si="7">SUM(AD6:AD12)</f>
        <v>650.09499999999935</v>
      </c>
      <c r="AE13" s="52">
        <f t="shared" ref="AE13" si="8">SUM(AE6:AE12)</f>
        <v>1058.3600000000006</v>
      </c>
    </row>
    <row r="14" spans="1:31" s="2" customFormat="1" x14ac:dyDescent="0.25">
      <c r="A14" s="42" t="s">
        <v>9</v>
      </c>
      <c r="B14" s="7">
        <v>678</v>
      </c>
      <c r="C14" s="7">
        <v>678</v>
      </c>
      <c r="D14" s="23">
        <v>678</v>
      </c>
      <c r="E14" s="23">
        <v>678</v>
      </c>
      <c r="F14" s="23">
        <v>678</v>
      </c>
      <c r="G14" s="23">
        <v>955</v>
      </c>
      <c r="H14" s="23">
        <v>821</v>
      </c>
      <c r="I14" s="23">
        <v>793</v>
      </c>
      <c r="J14" s="23">
        <v>903</v>
      </c>
      <c r="K14" s="23">
        <v>948</v>
      </c>
      <c r="L14" s="23">
        <v>912</v>
      </c>
      <c r="M14" s="23">
        <v>1043</v>
      </c>
      <c r="N14" s="23">
        <v>1095</v>
      </c>
      <c r="O14" s="53">
        <v>1049</v>
      </c>
      <c r="P14" s="65"/>
      <c r="Q14" s="62" t="s">
        <v>9</v>
      </c>
      <c r="R14" s="7">
        <v>678</v>
      </c>
      <c r="S14" s="7">
        <v>678</v>
      </c>
      <c r="T14" s="23">
        <v>678</v>
      </c>
      <c r="U14" s="23">
        <v>678</v>
      </c>
      <c r="V14" s="23">
        <v>678</v>
      </c>
      <c r="W14" s="23">
        <v>955</v>
      </c>
      <c r="X14" s="23">
        <v>821</v>
      </c>
      <c r="Y14" s="23">
        <v>793</v>
      </c>
      <c r="Z14" s="23">
        <v>903</v>
      </c>
      <c r="AA14" s="23">
        <v>948</v>
      </c>
      <c r="AB14" s="23">
        <v>912</v>
      </c>
      <c r="AC14" s="23">
        <v>1043</v>
      </c>
      <c r="AD14" s="23">
        <v>1095</v>
      </c>
      <c r="AE14" s="53">
        <v>1049</v>
      </c>
    </row>
    <row r="15" spans="1:31" s="2" customFormat="1" ht="15.75" thickBot="1" x14ac:dyDescent="0.3">
      <c r="A15" s="31" t="s">
        <v>13</v>
      </c>
      <c r="B15" s="11">
        <f t="shared" ref="B15:H15" si="9">+B13+B14</f>
        <v>7895</v>
      </c>
      <c r="C15" s="11">
        <f t="shared" si="9"/>
        <v>7908</v>
      </c>
      <c r="D15" s="11">
        <f t="shared" si="9"/>
        <v>7736</v>
      </c>
      <c r="E15" s="11">
        <f t="shared" si="9"/>
        <v>8209</v>
      </c>
      <c r="F15" s="11">
        <f t="shared" si="9"/>
        <v>6281</v>
      </c>
      <c r="G15" s="11">
        <f t="shared" si="9"/>
        <v>4194</v>
      </c>
      <c r="H15" s="11">
        <f t="shared" si="9"/>
        <v>2998</v>
      </c>
      <c r="I15" s="11">
        <f>SUM(I13:I14)</f>
        <v>2202.8500000000004</v>
      </c>
      <c r="J15" s="11">
        <f>SUM(J13:J14)</f>
        <v>2202.8500000000004</v>
      </c>
      <c r="K15" s="11">
        <f>SUM(K13:K14)</f>
        <v>2247.8500000000004</v>
      </c>
      <c r="L15" s="11">
        <f>SUM(L13:L14)</f>
        <v>2531.9500000000007</v>
      </c>
      <c r="M15" s="11">
        <f>SUM(M13:M14)</f>
        <v>2342.8500000000004</v>
      </c>
      <c r="N15" s="11">
        <f t="shared" ref="N15:O15" si="10">SUM(N13:N14)</f>
        <v>2395.0949999999993</v>
      </c>
      <c r="O15" s="54">
        <f t="shared" si="10"/>
        <v>2757.3600000000006</v>
      </c>
      <c r="P15" s="65"/>
      <c r="Q15" s="26" t="s">
        <v>13</v>
      </c>
      <c r="R15" s="11">
        <f t="shared" ref="R15:X15" si="11">+R13+R14</f>
        <v>7895</v>
      </c>
      <c r="S15" s="11">
        <f t="shared" si="11"/>
        <v>7908</v>
      </c>
      <c r="T15" s="11">
        <f t="shared" si="11"/>
        <v>7736</v>
      </c>
      <c r="U15" s="11">
        <f t="shared" si="11"/>
        <v>8209</v>
      </c>
      <c r="V15" s="11">
        <f t="shared" si="11"/>
        <v>6281</v>
      </c>
      <c r="W15" s="11">
        <f t="shared" si="11"/>
        <v>4194</v>
      </c>
      <c r="X15" s="11">
        <f t="shared" si="11"/>
        <v>2998</v>
      </c>
      <c r="Y15" s="11">
        <f>SUM(Y13:Y14)</f>
        <v>2202.8500000000004</v>
      </c>
      <c r="Z15" s="11">
        <f>SUM(Z13:Z14)</f>
        <v>1552.8500000000004</v>
      </c>
      <c r="AA15" s="11">
        <f>SUM(AA13:AA14)</f>
        <v>1597.8500000000004</v>
      </c>
      <c r="AB15" s="11">
        <f>SUM(AB13:AB14)</f>
        <v>1881.9500000000007</v>
      </c>
      <c r="AC15" s="11">
        <f>SUM(AC13:AC14)</f>
        <v>1692.8500000000004</v>
      </c>
      <c r="AD15" s="11">
        <f t="shared" ref="AD15" si="12">SUM(AD13:AD14)</f>
        <v>1745.0949999999993</v>
      </c>
      <c r="AE15" s="54">
        <f t="shared" ref="AE15" si="13">SUM(AE13:AE14)</f>
        <v>2107.3600000000006</v>
      </c>
    </row>
    <row r="16" spans="1:31" s="2" customFormat="1" ht="15.75" thickTop="1" x14ac:dyDescent="0.25">
      <c r="A16" s="31" t="s">
        <v>21</v>
      </c>
      <c r="B16" s="7"/>
      <c r="C16" s="7"/>
      <c r="D16" s="7"/>
      <c r="E16" s="7"/>
      <c r="F16" s="7"/>
      <c r="G16" s="7"/>
      <c r="H16" s="7"/>
      <c r="I16" s="24">
        <f>+(I8-H8)/H8</f>
        <v>5.0000000000000086E-2</v>
      </c>
      <c r="J16" s="24">
        <f>(+J8-I8)/I8</f>
        <v>0.3405034681630425</v>
      </c>
      <c r="K16" s="24">
        <f>+(K8-J8)/J8</f>
        <v>5.7475083056478408E-2</v>
      </c>
      <c r="L16" s="24">
        <f>+(L8-K8)/K8</f>
        <v>0</v>
      </c>
      <c r="M16" s="24">
        <f>+(M8-L8)/L8</f>
        <v>6.251963556393339E-2</v>
      </c>
      <c r="N16" s="24">
        <f t="shared" ref="N16:O16" si="14">+(N8-M8)/M8</f>
        <v>8.7078651685393263E-2</v>
      </c>
      <c r="O16" s="55">
        <f t="shared" si="14"/>
        <v>0</v>
      </c>
      <c r="P16" s="65"/>
      <c r="Q16" s="26" t="s">
        <v>21</v>
      </c>
      <c r="R16" s="7"/>
      <c r="S16" s="7"/>
      <c r="T16" s="7"/>
      <c r="U16" s="7"/>
      <c r="V16" s="7"/>
      <c r="W16" s="7"/>
      <c r="X16" s="7"/>
      <c r="Y16" s="24">
        <f>+(Y8-X8)/X8</f>
        <v>5.0000000000000086E-2</v>
      </c>
      <c r="Z16" s="24">
        <f>(+Z8-Y8)/Y8</f>
        <v>0.19576472160058778</v>
      </c>
      <c r="AA16" s="24">
        <f>+(AA8-Z8)/Z8</f>
        <v>0.18547486033519553</v>
      </c>
      <c r="AB16" s="24">
        <f>+(AB8-AA8)/AA8</f>
        <v>0</v>
      </c>
      <c r="AC16" s="24">
        <f>+(AC8-AB8)/AB8</f>
        <v>6.251963556393339E-2</v>
      </c>
      <c r="AD16" s="24">
        <f t="shared" ref="AD16:AE16" si="15">+(AD8-AC8)/AC8</f>
        <v>8.7078651685393263E-2</v>
      </c>
      <c r="AE16" s="55">
        <f t="shared" si="15"/>
        <v>0</v>
      </c>
    </row>
    <row r="17" spans="1:31" x14ac:dyDescent="0.25">
      <c r="A17" s="43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  <c r="P17" s="64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3"/>
    </row>
    <row r="18" spans="1:31" s="2" customFormat="1" x14ac:dyDescent="0.25">
      <c r="A18" s="31" t="s">
        <v>33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35"/>
      <c r="P18" s="65"/>
      <c r="Q18" s="26" t="s">
        <v>38</v>
      </c>
      <c r="R18" s="26"/>
      <c r="S18" s="26"/>
      <c r="T18" s="26"/>
      <c r="U18" s="26"/>
      <c r="V18" s="26"/>
      <c r="W18" s="26" t="s">
        <v>40</v>
      </c>
      <c r="X18" s="26"/>
      <c r="Y18" s="26"/>
      <c r="Z18" s="26"/>
      <c r="AA18" s="26"/>
      <c r="AB18" s="26"/>
      <c r="AC18" s="26"/>
      <c r="AD18" s="26"/>
      <c r="AE18" s="35"/>
    </row>
    <row r="19" spans="1:31" x14ac:dyDescent="0.25">
      <c r="A19" s="31" t="s">
        <v>34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P19" s="64"/>
      <c r="Q19" s="26" t="s">
        <v>34</v>
      </c>
      <c r="R19" s="32"/>
      <c r="S19" s="32"/>
      <c r="T19" s="32"/>
      <c r="U19" s="32"/>
      <c r="V19" s="32"/>
      <c r="W19" s="31" t="s">
        <v>34</v>
      </c>
      <c r="X19" s="32"/>
      <c r="Y19" s="32"/>
      <c r="Z19" s="32"/>
      <c r="AA19" s="32"/>
      <c r="AB19" s="32"/>
      <c r="AC19" s="32"/>
      <c r="AD19" s="32"/>
      <c r="AE19" s="33"/>
    </row>
    <row r="20" spans="1:31" ht="27.75" customHeight="1" thickBot="1" x14ac:dyDescent="0.3">
      <c r="A20" s="80" t="s">
        <v>36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2"/>
      <c r="P20" s="64"/>
      <c r="Q20" s="81" t="s">
        <v>36</v>
      </c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2"/>
    </row>
    <row r="21" spans="1:31" ht="12.6" customHeight="1" thickBot="1" x14ac:dyDescent="0.3">
      <c r="A21" s="58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9"/>
      <c r="P21" s="66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</row>
    <row r="22" spans="1:31" ht="29.45" customHeight="1" x14ac:dyDescent="0.25">
      <c r="A22" s="70" t="s">
        <v>43</v>
      </c>
      <c r="B22" s="28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  <c r="P22" s="67"/>
      <c r="Q22" s="60"/>
      <c r="R22" s="28"/>
      <c r="S22" s="28"/>
      <c r="T22" s="29"/>
      <c r="U22" s="29"/>
      <c r="V22" s="29"/>
      <c r="W22" s="71" t="s">
        <v>44</v>
      </c>
      <c r="X22" s="72"/>
      <c r="Y22" s="72"/>
      <c r="Z22" s="72"/>
      <c r="AA22" s="72"/>
      <c r="AB22" s="72"/>
      <c r="AC22" s="72"/>
      <c r="AD22" s="72"/>
      <c r="AE22" s="73"/>
    </row>
    <row r="23" spans="1:31" x14ac:dyDescent="0.25">
      <c r="B23" s="32"/>
      <c r="C23" s="32"/>
      <c r="D23" s="32"/>
      <c r="E23" s="32"/>
      <c r="F23" s="32"/>
      <c r="G23" s="32"/>
      <c r="H23" s="26"/>
      <c r="I23" s="26"/>
      <c r="J23" s="26"/>
      <c r="K23" s="26"/>
      <c r="L23" s="26"/>
      <c r="M23" s="26"/>
      <c r="N23" s="26"/>
      <c r="O23" s="35"/>
      <c r="P23" s="64"/>
      <c r="Q23" s="43"/>
      <c r="R23" s="32"/>
      <c r="S23" s="32"/>
      <c r="T23" s="32"/>
      <c r="U23" s="32"/>
      <c r="V23" s="32"/>
      <c r="W23" s="32"/>
      <c r="X23" s="26"/>
      <c r="Y23" s="26"/>
      <c r="Z23" s="26"/>
      <c r="AA23" s="26"/>
      <c r="AB23" s="26"/>
      <c r="AC23" s="26"/>
      <c r="AD23" s="26"/>
      <c r="AE23" s="35"/>
    </row>
    <row r="24" spans="1:31" x14ac:dyDescent="0.25">
      <c r="A24" s="31"/>
      <c r="B24" s="26"/>
      <c r="C24" s="26"/>
      <c r="D24" s="26"/>
      <c r="E24" s="26"/>
      <c r="F24" s="26"/>
      <c r="G24" s="26"/>
      <c r="H24" s="34"/>
      <c r="I24" s="34"/>
      <c r="J24" s="34"/>
      <c r="K24" s="34"/>
      <c r="L24" s="34"/>
      <c r="M24" s="26"/>
      <c r="N24" s="26"/>
      <c r="O24" s="35"/>
      <c r="P24" s="64"/>
      <c r="Q24" s="31"/>
      <c r="R24" s="26"/>
      <c r="S24" s="26"/>
      <c r="T24" s="26"/>
      <c r="U24" s="26"/>
      <c r="V24" s="26"/>
      <c r="W24" s="26"/>
      <c r="X24" s="34"/>
      <c r="Y24" s="34"/>
      <c r="Z24" s="34"/>
      <c r="AA24" s="34"/>
      <c r="AB24" s="34"/>
      <c r="AC24" s="26"/>
      <c r="AD24" s="26"/>
      <c r="AE24" s="35"/>
    </row>
    <row r="25" spans="1:31" x14ac:dyDescent="0.25">
      <c r="A25" s="36"/>
      <c r="B25" s="37">
        <v>2010</v>
      </c>
      <c r="C25" s="37">
        <v>2011</v>
      </c>
      <c r="D25" s="37">
        <v>2012</v>
      </c>
      <c r="E25" s="37">
        <v>2013</v>
      </c>
      <c r="F25" s="37">
        <v>2014</v>
      </c>
      <c r="G25" s="37">
        <v>2015</v>
      </c>
      <c r="H25" s="38">
        <v>2016</v>
      </c>
      <c r="I25" s="47">
        <v>2017</v>
      </c>
      <c r="J25" s="25">
        <v>2018</v>
      </c>
      <c r="K25" s="25">
        <v>2019</v>
      </c>
      <c r="L25" s="47">
        <v>2020</v>
      </c>
      <c r="M25" s="25">
        <v>2021</v>
      </c>
      <c r="N25" s="25">
        <v>2022</v>
      </c>
      <c r="O25" s="56">
        <v>2023</v>
      </c>
      <c r="P25" s="64"/>
      <c r="Q25" s="36"/>
      <c r="R25" s="37">
        <v>2010</v>
      </c>
      <c r="S25" s="37">
        <v>2011</v>
      </c>
      <c r="T25" s="37">
        <v>2012</v>
      </c>
      <c r="U25" s="37">
        <v>2013</v>
      </c>
      <c r="V25" s="37">
        <v>2014</v>
      </c>
      <c r="W25" s="37">
        <v>2015</v>
      </c>
      <c r="X25" s="38">
        <v>2016</v>
      </c>
      <c r="Y25" s="47">
        <v>2017</v>
      </c>
      <c r="Z25" s="25">
        <v>2018</v>
      </c>
      <c r="AA25" s="25">
        <v>2019</v>
      </c>
      <c r="AB25" s="47">
        <v>2020</v>
      </c>
      <c r="AC25" s="25">
        <v>2021</v>
      </c>
      <c r="AD25" s="25">
        <v>2022</v>
      </c>
      <c r="AE25" s="56">
        <v>2023</v>
      </c>
    </row>
    <row r="26" spans="1:31" x14ac:dyDescent="0.25">
      <c r="A26" s="39"/>
      <c r="B26" s="40"/>
      <c r="C26" s="40"/>
      <c r="D26" s="7"/>
      <c r="E26" s="7"/>
      <c r="F26" s="7"/>
      <c r="G26" s="7"/>
      <c r="H26" s="7"/>
      <c r="I26" s="7"/>
      <c r="J26" s="7"/>
      <c r="K26" s="7"/>
      <c r="L26" s="7"/>
      <c r="M26" s="26"/>
      <c r="N26" s="26"/>
      <c r="O26" s="35"/>
      <c r="P26" s="64"/>
      <c r="Q26" s="39"/>
      <c r="R26" s="40"/>
      <c r="S26" s="40"/>
      <c r="T26" s="7"/>
      <c r="U26" s="7"/>
      <c r="V26" s="7"/>
      <c r="W26" s="7"/>
      <c r="X26" s="7"/>
      <c r="Y26" s="7"/>
      <c r="Z26" s="7"/>
      <c r="AA26" s="7"/>
      <c r="AB26" s="7"/>
      <c r="AC26" s="26"/>
      <c r="AD26" s="26"/>
      <c r="AE26" s="35"/>
    </row>
    <row r="27" spans="1:31" x14ac:dyDescent="0.25">
      <c r="A27" s="31" t="s">
        <v>8</v>
      </c>
      <c r="B27" s="7">
        <v>7421</v>
      </c>
      <c r="C27" s="7">
        <f>+B34</f>
        <v>7217</v>
      </c>
      <c r="D27" s="7">
        <f>7230</f>
        <v>7230</v>
      </c>
      <c r="E27" s="7">
        <v>7058</v>
      </c>
      <c r="F27" s="7">
        <f t="shared" ref="F27:M27" si="16">+E34</f>
        <v>7531</v>
      </c>
      <c r="G27" s="7">
        <f t="shared" si="16"/>
        <v>5603</v>
      </c>
      <c r="H27" s="7">
        <f t="shared" si="16"/>
        <v>3239</v>
      </c>
      <c r="I27" s="7">
        <f t="shared" si="16"/>
        <v>2390.8500000000004</v>
      </c>
      <c r="J27" s="7">
        <f t="shared" si="16"/>
        <v>1848.2425000000012</v>
      </c>
      <c r="K27" s="7">
        <f t="shared" si="16"/>
        <v>1300.2425000000012</v>
      </c>
      <c r="L27" s="7">
        <f t="shared" si="16"/>
        <v>1300.2425000000012</v>
      </c>
      <c r="M27" s="27">
        <f t="shared" si="16"/>
        <v>1620.3425000000016</v>
      </c>
      <c r="N27" s="27">
        <f t="shared" ref="N27:O27" si="17">+M34</f>
        <v>1300.2425000000021</v>
      </c>
      <c r="O27" s="49">
        <f t="shared" si="17"/>
        <v>1300.4875000000011</v>
      </c>
      <c r="P27" s="64"/>
      <c r="Q27" s="31" t="s">
        <v>8</v>
      </c>
      <c r="R27" s="7">
        <v>7421</v>
      </c>
      <c r="S27" s="7">
        <f>+R34</f>
        <v>7217</v>
      </c>
      <c r="T27" s="7">
        <f>7230</f>
        <v>7230</v>
      </c>
      <c r="U27" s="7">
        <v>7058</v>
      </c>
      <c r="V27" s="7">
        <f t="shared" ref="V27:AC27" si="18">+U34</f>
        <v>7531</v>
      </c>
      <c r="W27" s="7">
        <f t="shared" si="18"/>
        <v>5603</v>
      </c>
      <c r="X27" s="7">
        <f t="shared" si="18"/>
        <v>3239</v>
      </c>
      <c r="Y27" s="7">
        <f t="shared" si="18"/>
        <v>2390.8500000000004</v>
      </c>
      <c r="Z27" s="7">
        <f t="shared" si="18"/>
        <v>1848.2425000000012</v>
      </c>
      <c r="AA27" s="7">
        <f t="shared" si="18"/>
        <v>650.2425000000012</v>
      </c>
      <c r="AB27" s="7">
        <f t="shared" si="18"/>
        <v>650.2425000000012</v>
      </c>
      <c r="AC27" s="27">
        <f t="shared" si="18"/>
        <v>970.34250000000156</v>
      </c>
      <c r="AD27" s="27">
        <f t="shared" ref="AD27:AE27" si="19">+AC34</f>
        <v>650.2425000000012</v>
      </c>
      <c r="AE27" s="49">
        <f t="shared" si="19"/>
        <v>650.48750000000018</v>
      </c>
    </row>
    <row r="28" spans="1:31" x14ac:dyDescent="0.25">
      <c r="A28" s="41" t="s">
        <v>7</v>
      </c>
      <c r="B28" s="22"/>
      <c r="C28" s="22"/>
      <c r="D28" s="22">
        <v>0</v>
      </c>
      <c r="E28" s="22">
        <v>0</v>
      </c>
      <c r="F28" s="22">
        <v>-1469</v>
      </c>
      <c r="G28" s="22"/>
      <c r="H28" s="22"/>
      <c r="I28" s="22"/>
      <c r="J28" s="22"/>
      <c r="K28" s="22"/>
      <c r="L28" s="22"/>
      <c r="M28" s="26"/>
      <c r="N28" s="26"/>
      <c r="O28" s="35"/>
      <c r="P28" s="64"/>
      <c r="Q28" s="41" t="s">
        <v>7</v>
      </c>
      <c r="R28" s="22"/>
      <c r="S28" s="22"/>
      <c r="T28" s="22">
        <v>0</v>
      </c>
      <c r="U28" s="22">
        <v>0</v>
      </c>
      <c r="V28" s="22">
        <v>-1469</v>
      </c>
      <c r="W28" s="22"/>
      <c r="X28" s="22"/>
      <c r="Y28" s="22"/>
      <c r="Z28" s="22"/>
      <c r="AA28" s="22"/>
      <c r="AB28" s="22"/>
      <c r="AC28" s="26"/>
      <c r="AD28" s="26"/>
      <c r="AE28" s="35"/>
    </row>
    <row r="29" spans="1:31" x14ac:dyDescent="0.25">
      <c r="A29" s="31" t="s">
        <v>11</v>
      </c>
      <c r="B29" s="7">
        <v>4277</v>
      </c>
      <c r="C29" s="7">
        <v>4277</v>
      </c>
      <c r="D29" s="7">
        <v>4277</v>
      </c>
      <c r="E29" s="7">
        <v>4277</v>
      </c>
      <c r="F29" s="7">
        <v>4277</v>
      </c>
      <c r="G29" s="7">
        <v>4277</v>
      </c>
      <c r="H29" s="7">
        <f>+G29*1.05</f>
        <v>4490.8500000000004</v>
      </c>
      <c r="I29" s="7">
        <f>+H29*1.05</f>
        <v>4715.3925000000008</v>
      </c>
      <c r="J29" s="7">
        <v>5582</v>
      </c>
      <c r="K29" s="7">
        <v>6366</v>
      </c>
      <c r="L29" s="7">
        <v>6366</v>
      </c>
      <c r="M29" s="7">
        <f>7084-320</f>
        <v>6764</v>
      </c>
      <c r="N29" s="7">
        <v>7353</v>
      </c>
      <c r="O29" s="50">
        <v>7353</v>
      </c>
      <c r="P29" s="64"/>
      <c r="Q29" s="31" t="s">
        <v>11</v>
      </c>
      <c r="R29" s="7">
        <v>4277</v>
      </c>
      <c r="S29" s="7">
        <v>4277</v>
      </c>
      <c r="T29" s="7">
        <v>4277</v>
      </c>
      <c r="U29" s="7">
        <v>4277</v>
      </c>
      <c r="V29" s="7">
        <v>4277</v>
      </c>
      <c r="W29" s="7">
        <v>4277</v>
      </c>
      <c r="X29" s="7">
        <f>+W29*1.05</f>
        <v>4490.8500000000004</v>
      </c>
      <c r="Y29" s="7">
        <f>+X29*1.05</f>
        <v>4715.3925000000008</v>
      </c>
      <c r="Z29" s="7">
        <v>4932</v>
      </c>
      <c r="AA29" s="7">
        <v>6366</v>
      </c>
      <c r="AB29" s="7">
        <v>6366</v>
      </c>
      <c r="AC29" s="7">
        <f>7084-320</f>
        <v>6764</v>
      </c>
      <c r="AD29" s="7">
        <v>7353</v>
      </c>
      <c r="AE29" s="50">
        <v>7353</v>
      </c>
    </row>
    <row r="30" spans="1:31" x14ac:dyDescent="0.25">
      <c r="A30" s="31" t="s">
        <v>10</v>
      </c>
      <c r="B30" s="7">
        <f>82+60</f>
        <v>142</v>
      </c>
      <c r="C30" s="7">
        <v>55</v>
      </c>
      <c r="D30" s="7">
        <f>4328-4277</f>
        <v>51</v>
      </c>
      <c r="E30" s="7">
        <f>4293-4277</f>
        <v>16</v>
      </c>
      <c r="F30" s="7">
        <f>4324-4277</f>
        <v>47</v>
      </c>
      <c r="G30" s="7"/>
      <c r="H30" s="7"/>
      <c r="I30" s="7"/>
      <c r="J30" s="7"/>
      <c r="K30" s="7"/>
      <c r="L30" s="7"/>
      <c r="M30" s="26"/>
      <c r="N30" s="26"/>
      <c r="O30" s="35"/>
      <c r="P30" s="64"/>
      <c r="Q30" s="31" t="s">
        <v>10</v>
      </c>
      <c r="R30" s="7">
        <f>82+60</f>
        <v>142</v>
      </c>
      <c r="S30" s="7">
        <v>55</v>
      </c>
      <c r="T30" s="7">
        <f>4328-4277</f>
        <v>51</v>
      </c>
      <c r="U30" s="7">
        <f>4293-4277</f>
        <v>16</v>
      </c>
      <c r="V30" s="7">
        <f>4324-4277</f>
        <v>47</v>
      </c>
      <c r="W30" s="7"/>
      <c r="X30" s="7"/>
      <c r="Y30" s="7"/>
      <c r="Z30" s="7"/>
      <c r="AA30" s="7"/>
      <c r="AB30" s="7"/>
      <c r="AC30" s="26"/>
      <c r="AD30" s="26"/>
      <c r="AE30" s="35"/>
    </row>
    <row r="31" spans="1:31" x14ac:dyDescent="0.25">
      <c r="A31" s="31" t="s">
        <v>0</v>
      </c>
      <c r="B31" s="7">
        <v>-4623</v>
      </c>
      <c r="C31" s="7">
        <v>-4319</v>
      </c>
      <c r="D31" s="7">
        <v>-4500</v>
      </c>
      <c r="E31" s="7">
        <v>-4198</v>
      </c>
      <c r="F31" s="7">
        <v>-4783</v>
      </c>
      <c r="G31" s="7">
        <v>-6364</v>
      </c>
      <c r="H31" s="7">
        <v>-5473</v>
      </c>
      <c r="I31" s="7">
        <v>-5286</v>
      </c>
      <c r="J31" s="7">
        <v>-6020</v>
      </c>
      <c r="K31" s="7">
        <f>+J31*1.05</f>
        <v>-6321</v>
      </c>
      <c r="L31" s="7">
        <f>+I31*1.15</f>
        <v>-6078.9</v>
      </c>
      <c r="M31" s="7">
        <f>+K31*1.1</f>
        <v>-6953.1</v>
      </c>
      <c r="N31" s="7">
        <f>+M31*1.05</f>
        <v>-7300.755000000001</v>
      </c>
      <c r="O31" s="50">
        <f>+L31*1.15</f>
        <v>-6990.7349999999988</v>
      </c>
      <c r="P31" s="64"/>
      <c r="Q31" s="31" t="s">
        <v>0</v>
      </c>
      <c r="R31" s="7">
        <v>-4623</v>
      </c>
      <c r="S31" s="7">
        <v>-4319</v>
      </c>
      <c r="T31" s="7">
        <v>-4500</v>
      </c>
      <c r="U31" s="7">
        <v>-4198</v>
      </c>
      <c r="V31" s="7">
        <v>-4783</v>
      </c>
      <c r="W31" s="7">
        <v>-6364</v>
      </c>
      <c r="X31" s="7">
        <v>-5473</v>
      </c>
      <c r="Y31" s="7">
        <v>-5286</v>
      </c>
      <c r="Z31" s="7">
        <v>-6020</v>
      </c>
      <c r="AA31" s="7">
        <f>+Z31*1.05</f>
        <v>-6321</v>
      </c>
      <c r="AB31" s="7">
        <f>+Y31*1.15</f>
        <v>-6078.9</v>
      </c>
      <c r="AC31" s="7">
        <f>+AA31*1.1</f>
        <v>-6953.1</v>
      </c>
      <c r="AD31" s="7">
        <f>+AC31*1.05</f>
        <v>-7300.755000000001</v>
      </c>
      <c r="AE31" s="50">
        <f>+AB31*1.15</f>
        <v>-6990.7349999999988</v>
      </c>
    </row>
    <row r="32" spans="1:31" x14ac:dyDescent="0.25">
      <c r="A32" s="31" t="s">
        <v>1</v>
      </c>
      <c r="B32" s="7"/>
      <c r="C32" s="7"/>
      <c r="D32" s="22">
        <v>0</v>
      </c>
      <c r="E32" s="7">
        <v>378</v>
      </c>
      <c r="F32" s="22">
        <v>0</v>
      </c>
      <c r="G32" s="22">
        <v>0</v>
      </c>
      <c r="H32" s="22">
        <v>0</v>
      </c>
      <c r="I32" s="22"/>
      <c r="J32" s="22"/>
      <c r="K32" s="22"/>
      <c r="L32" s="22"/>
      <c r="M32" s="26"/>
      <c r="N32" s="26"/>
      <c r="O32" s="35"/>
      <c r="P32" s="64"/>
      <c r="Q32" s="31" t="s">
        <v>1</v>
      </c>
      <c r="R32" s="7"/>
      <c r="S32" s="7"/>
      <c r="T32" s="22">
        <v>0</v>
      </c>
      <c r="U32" s="7">
        <v>378</v>
      </c>
      <c r="V32" s="22">
        <v>0</v>
      </c>
      <c r="W32" s="22">
        <v>0</v>
      </c>
      <c r="X32" s="22">
        <v>0</v>
      </c>
      <c r="Y32" s="22"/>
      <c r="Z32" s="22"/>
      <c r="AA32" s="22"/>
      <c r="AB32" s="22"/>
      <c r="AC32" s="26"/>
      <c r="AD32" s="26"/>
      <c r="AE32" s="35"/>
    </row>
    <row r="33" spans="1:31" x14ac:dyDescent="0.25">
      <c r="A33" s="31" t="s">
        <v>19</v>
      </c>
      <c r="B33" s="7"/>
      <c r="C33" s="7"/>
      <c r="D33" s="22"/>
      <c r="E33" s="7"/>
      <c r="F33" s="22"/>
      <c r="G33" s="22">
        <v>-277</v>
      </c>
      <c r="H33" s="22">
        <v>134</v>
      </c>
      <c r="I33" s="22">
        <v>28</v>
      </c>
      <c r="J33" s="22">
        <v>-110</v>
      </c>
      <c r="K33" s="22">
        <v>-45</v>
      </c>
      <c r="L33" s="22">
        <v>33</v>
      </c>
      <c r="M33" s="22">
        <v>-131</v>
      </c>
      <c r="N33" s="22">
        <v>-52</v>
      </c>
      <c r="O33" s="51">
        <v>46</v>
      </c>
      <c r="P33" s="64"/>
      <c r="Q33" s="31" t="s">
        <v>19</v>
      </c>
      <c r="R33" s="7"/>
      <c r="S33" s="7"/>
      <c r="T33" s="22"/>
      <c r="U33" s="7"/>
      <c r="V33" s="22"/>
      <c r="W33" s="22">
        <v>-277</v>
      </c>
      <c r="X33" s="22">
        <v>134</v>
      </c>
      <c r="Y33" s="22">
        <v>28</v>
      </c>
      <c r="Z33" s="22">
        <v>-110</v>
      </c>
      <c r="AA33" s="22">
        <v>-45</v>
      </c>
      <c r="AB33" s="22">
        <v>33</v>
      </c>
      <c r="AC33" s="22">
        <v>-131</v>
      </c>
      <c r="AD33" s="22">
        <v>-52</v>
      </c>
      <c r="AE33" s="51">
        <v>46</v>
      </c>
    </row>
    <row r="34" spans="1:31" x14ac:dyDescent="0.25">
      <c r="A34" s="31" t="s">
        <v>12</v>
      </c>
      <c r="B34" s="12">
        <f>SUM(B27:B32)</f>
        <v>7217</v>
      </c>
      <c r="C34" s="12">
        <f>SUM(C27:C32)</f>
        <v>7230</v>
      </c>
      <c r="D34" s="12">
        <f>SUM(D27:D32)</f>
        <v>7058</v>
      </c>
      <c r="E34" s="12">
        <f>SUM(E27:E32)</f>
        <v>7531</v>
      </c>
      <c r="F34" s="12">
        <f>SUM(F27:F32)</f>
        <v>5603</v>
      </c>
      <c r="G34" s="12">
        <f t="shared" ref="G34:M34" si="20">SUM(G27:G33)</f>
        <v>3239</v>
      </c>
      <c r="H34" s="12">
        <f t="shared" si="20"/>
        <v>2390.8500000000004</v>
      </c>
      <c r="I34" s="12">
        <f t="shared" si="20"/>
        <v>1848.2425000000012</v>
      </c>
      <c r="J34" s="12">
        <f t="shared" si="20"/>
        <v>1300.2425000000012</v>
      </c>
      <c r="K34" s="12">
        <f t="shared" si="20"/>
        <v>1300.2425000000012</v>
      </c>
      <c r="L34" s="12">
        <f t="shared" si="20"/>
        <v>1620.3425000000016</v>
      </c>
      <c r="M34" s="12">
        <f t="shared" si="20"/>
        <v>1300.2425000000021</v>
      </c>
      <c r="N34" s="12">
        <f t="shared" ref="N34" si="21">SUM(N27:N33)</f>
        <v>1300.4875000000011</v>
      </c>
      <c r="O34" s="52">
        <f t="shared" ref="O34" si="22">SUM(O27:O33)</f>
        <v>1708.7525000000023</v>
      </c>
      <c r="P34" s="64"/>
      <c r="Q34" s="31" t="s">
        <v>12</v>
      </c>
      <c r="R34" s="12">
        <f>SUM(R27:R32)</f>
        <v>7217</v>
      </c>
      <c r="S34" s="12">
        <f>SUM(S27:S32)</f>
        <v>7230</v>
      </c>
      <c r="T34" s="12">
        <f>SUM(T27:T32)</f>
        <v>7058</v>
      </c>
      <c r="U34" s="12">
        <f>SUM(U27:U32)</f>
        <v>7531</v>
      </c>
      <c r="V34" s="12">
        <f>SUM(V27:V32)</f>
        <v>5603</v>
      </c>
      <c r="W34" s="12">
        <f t="shared" ref="W34:AC34" si="23">SUM(W27:W33)</f>
        <v>3239</v>
      </c>
      <c r="X34" s="12">
        <f t="shared" si="23"/>
        <v>2390.8500000000004</v>
      </c>
      <c r="Y34" s="12">
        <f t="shared" si="23"/>
        <v>1848.2425000000012</v>
      </c>
      <c r="Z34" s="12">
        <f t="shared" si="23"/>
        <v>650.2425000000012</v>
      </c>
      <c r="AA34" s="12">
        <f t="shared" si="23"/>
        <v>650.2425000000012</v>
      </c>
      <c r="AB34" s="12">
        <f t="shared" si="23"/>
        <v>970.34250000000156</v>
      </c>
      <c r="AC34" s="12">
        <f t="shared" si="23"/>
        <v>650.2425000000012</v>
      </c>
      <c r="AD34" s="12">
        <f t="shared" ref="AD34" si="24">SUM(AD27:AD33)</f>
        <v>650.48750000000018</v>
      </c>
      <c r="AE34" s="52">
        <f t="shared" ref="AE34" si="25">SUM(AE27:AE33)</f>
        <v>1058.7525000000014</v>
      </c>
    </row>
    <row r="35" spans="1:31" x14ac:dyDescent="0.25">
      <c r="A35" s="42" t="s">
        <v>9</v>
      </c>
      <c r="B35" s="7">
        <v>678</v>
      </c>
      <c r="C35" s="7">
        <v>678</v>
      </c>
      <c r="D35" s="23">
        <v>678</v>
      </c>
      <c r="E35" s="23">
        <v>678</v>
      </c>
      <c r="F35" s="23">
        <v>678</v>
      </c>
      <c r="G35" s="23">
        <v>955</v>
      </c>
      <c r="H35" s="23">
        <v>821</v>
      </c>
      <c r="I35" s="23">
        <v>793</v>
      </c>
      <c r="J35" s="23">
        <v>903</v>
      </c>
      <c r="K35" s="23">
        <v>948</v>
      </c>
      <c r="L35" s="23">
        <v>912</v>
      </c>
      <c r="M35" s="23">
        <v>1043</v>
      </c>
      <c r="N35" s="23">
        <v>1095</v>
      </c>
      <c r="O35" s="53">
        <v>1049</v>
      </c>
      <c r="P35" s="64"/>
      <c r="Q35" s="42" t="s">
        <v>9</v>
      </c>
      <c r="R35" s="7">
        <v>678</v>
      </c>
      <c r="S35" s="7">
        <v>678</v>
      </c>
      <c r="T35" s="23">
        <v>678</v>
      </c>
      <c r="U35" s="23">
        <v>678</v>
      </c>
      <c r="V35" s="23">
        <v>678</v>
      </c>
      <c r="W35" s="23">
        <v>955</v>
      </c>
      <c r="X35" s="23">
        <v>821</v>
      </c>
      <c r="Y35" s="23">
        <v>793</v>
      </c>
      <c r="Z35" s="23">
        <v>903</v>
      </c>
      <c r="AA35" s="23">
        <v>948</v>
      </c>
      <c r="AB35" s="23">
        <v>912</v>
      </c>
      <c r="AC35" s="23">
        <v>1043</v>
      </c>
      <c r="AD35" s="23">
        <v>1095</v>
      </c>
      <c r="AE35" s="53">
        <v>1049</v>
      </c>
    </row>
    <row r="36" spans="1:31" ht="15.75" thickBot="1" x14ac:dyDescent="0.3">
      <c r="A36" s="31" t="s">
        <v>13</v>
      </c>
      <c r="B36" s="11">
        <f t="shared" ref="B36:H36" si="26">+B34+B35</f>
        <v>7895</v>
      </c>
      <c r="C36" s="11">
        <f t="shared" si="26"/>
        <v>7908</v>
      </c>
      <c r="D36" s="11">
        <f t="shared" si="26"/>
        <v>7736</v>
      </c>
      <c r="E36" s="11">
        <f t="shared" si="26"/>
        <v>8209</v>
      </c>
      <c r="F36" s="11">
        <f t="shared" si="26"/>
        <v>6281</v>
      </c>
      <c r="G36" s="11">
        <f t="shared" si="26"/>
        <v>4194</v>
      </c>
      <c r="H36" s="11">
        <f t="shared" si="26"/>
        <v>3211.8500000000004</v>
      </c>
      <c r="I36" s="11">
        <f>SUM(I34:I35)</f>
        <v>2641.2425000000012</v>
      </c>
      <c r="J36" s="11">
        <f>SUM(J34:J35)</f>
        <v>2203.2425000000012</v>
      </c>
      <c r="K36" s="11">
        <f>SUM(K34:K35)</f>
        <v>2248.2425000000012</v>
      </c>
      <c r="L36" s="11">
        <f>SUM(L34:L35)</f>
        <v>2532.3425000000016</v>
      </c>
      <c r="M36" s="11">
        <f>SUM(M34:M35)</f>
        <v>2343.2425000000021</v>
      </c>
      <c r="N36" s="11">
        <f t="shared" ref="N36" si="27">SUM(N34:N35)</f>
        <v>2395.4875000000011</v>
      </c>
      <c r="O36" s="54">
        <f t="shared" ref="O36" si="28">SUM(O34:O35)</f>
        <v>2757.7525000000023</v>
      </c>
      <c r="P36" s="64"/>
      <c r="Q36" s="31" t="s">
        <v>13</v>
      </c>
      <c r="R36" s="11">
        <f t="shared" ref="R36:X36" si="29">+R34+R35</f>
        <v>7895</v>
      </c>
      <c r="S36" s="11">
        <f t="shared" si="29"/>
        <v>7908</v>
      </c>
      <c r="T36" s="11">
        <f t="shared" si="29"/>
        <v>7736</v>
      </c>
      <c r="U36" s="11">
        <f t="shared" si="29"/>
        <v>8209</v>
      </c>
      <c r="V36" s="11">
        <f t="shared" si="29"/>
        <v>6281</v>
      </c>
      <c r="W36" s="11">
        <f t="shared" si="29"/>
        <v>4194</v>
      </c>
      <c r="X36" s="11">
        <f t="shared" si="29"/>
        <v>3211.8500000000004</v>
      </c>
      <c r="Y36" s="11">
        <f>SUM(Y34:Y35)</f>
        <v>2641.2425000000012</v>
      </c>
      <c r="Z36" s="11">
        <f>SUM(Z34:Z35)</f>
        <v>1553.2425000000012</v>
      </c>
      <c r="AA36" s="11">
        <f>SUM(AA34:AA35)</f>
        <v>1598.2425000000012</v>
      </c>
      <c r="AB36" s="11">
        <f>SUM(AB34:AB35)</f>
        <v>1882.3425000000016</v>
      </c>
      <c r="AC36" s="11">
        <f>SUM(AC34:AC35)</f>
        <v>1693.2425000000012</v>
      </c>
      <c r="AD36" s="11">
        <f t="shared" ref="AD36" si="30">SUM(AD34:AD35)</f>
        <v>1745.4875000000002</v>
      </c>
      <c r="AE36" s="54">
        <f t="shared" ref="AE36" si="31">SUM(AE34:AE35)</f>
        <v>2107.7525000000014</v>
      </c>
    </row>
    <row r="37" spans="1:31" ht="15.75" thickTop="1" x14ac:dyDescent="0.25">
      <c r="A37" s="31" t="s">
        <v>21</v>
      </c>
      <c r="B37" s="7"/>
      <c r="C37" s="7"/>
      <c r="D37" s="7"/>
      <c r="E37" s="7"/>
      <c r="F37" s="7"/>
      <c r="G37" s="7"/>
      <c r="H37" s="24">
        <f>+(H29-G29)/G29</f>
        <v>5.0000000000000086E-2</v>
      </c>
      <c r="I37" s="24">
        <f>+(I29-H29)/H29</f>
        <v>5.00000000000001E-2</v>
      </c>
      <c r="J37" s="24">
        <f>(+J29-I29)/I29</f>
        <v>0.18378268617087529</v>
      </c>
      <c r="K37" s="24">
        <f>+(K29-J29)/J29</f>
        <v>0.14045145109279827</v>
      </c>
      <c r="L37" s="24">
        <f>+(L29-K29)/K29</f>
        <v>0</v>
      </c>
      <c r="M37" s="24">
        <f>+(M29-L29)/L29</f>
        <v>6.251963556393339E-2</v>
      </c>
      <c r="N37" s="24">
        <f t="shared" ref="N37:O37" si="32">+(N29-M29)/M29</f>
        <v>8.7078651685393263E-2</v>
      </c>
      <c r="O37" s="55">
        <f t="shared" si="32"/>
        <v>0</v>
      </c>
      <c r="P37" s="64"/>
      <c r="Q37" s="31" t="s">
        <v>21</v>
      </c>
      <c r="R37" s="7"/>
      <c r="S37" s="7"/>
      <c r="T37" s="7"/>
      <c r="U37" s="7"/>
      <c r="V37" s="7"/>
      <c r="W37" s="7"/>
      <c r="X37" s="24">
        <f>+(X29-W29)/W29</f>
        <v>5.0000000000000086E-2</v>
      </c>
      <c r="Y37" s="24">
        <f>+(Y29-X29)/X29</f>
        <v>5.00000000000001E-2</v>
      </c>
      <c r="Z37" s="24">
        <f>(+Z29-Y29)/Y29</f>
        <v>4.5936260873299335E-2</v>
      </c>
      <c r="AA37" s="24">
        <f>+(AA29-Z29)/Z29</f>
        <v>0.29075425790754256</v>
      </c>
      <c r="AB37" s="24">
        <f>+(AB29-AA29)/AA29</f>
        <v>0</v>
      </c>
      <c r="AC37" s="24">
        <f>+(AC29-AB29)/AB29</f>
        <v>6.251963556393339E-2</v>
      </c>
      <c r="AD37" s="24">
        <f t="shared" ref="AD37:AE37" si="33">+(AD29-AC29)/AC29</f>
        <v>8.7078651685393263E-2</v>
      </c>
      <c r="AE37" s="55">
        <f t="shared" si="33"/>
        <v>0</v>
      </c>
    </row>
    <row r="38" spans="1:31" x14ac:dyDescent="0.25">
      <c r="A38" s="43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3"/>
      <c r="P38" s="64"/>
      <c r="Q38" s="43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3"/>
    </row>
    <row r="39" spans="1:31" x14ac:dyDescent="0.25">
      <c r="A39" s="31" t="s">
        <v>33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35"/>
      <c r="P39" s="64"/>
      <c r="Q39" s="31" t="s">
        <v>39</v>
      </c>
      <c r="R39" s="26"/>
      <c r="S39" s="26"/>
      <c r="T39" s="26"/>
      <c r="U39" s="26"/>
      <c r="V39" s="26"/>
      <c r="W39" s="26" t="s">
        <v>40</v>
      </c>
      <c r="X39" s="26"/>
      <c r="Y39" s="26"/>
      <c r="Z39" s="26"/>
      <c r="AA39" s="26"/>
      <c r="AB39" s="26"/>
      <c r="AC39" s="26"/>
      <c r="AD39" s="26"/>
      <c r="AE39" s="35"/>
    </row>
    <row r="40" spans="1:31" x14ac:dyDescent="0.25">
      <c r="A40" s="31" t="s">
        <v>35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3"/>
      <c r="P40" s="64"/>
      <c r="Q40" s="31" t="s">
        <v>35</v>
      </c>
      <c r="R40" s="32"/>
      <c r="S40" s="32"/>
      <c r="T40" s="32"/>
      <c r="U40" s="32"/>
      <c r="V40" s="32"/>
      <c r="W40" s="31" t="s">
        <v>35</v>
      </c>
      <c r="X40" s="32"/>
      <c r="Y40" s="32"/>
      <c r="Z40" s="32"/>
      <c r="AA40" s="32"/>
      <c r="AB40" s="32"/>
      <c r="AC40" s="32"/>
      <c r="AD40" s="32"/>
      <c r="AE40" s="33"/>
    </row>
    <row r="41" spans="1:31" ht="33" customHeight="1" thickBot="1" x14ac:dyDescent="0.3">
      <c r="A41" s="80" t="s">
        <v>36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2"/>
      <c r="P41" s="66"/>
      <c r="Q41" s="80" t="s">
        <v>36</v>
      </c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2"/>
    </row>
    <row r="42" spans="1:31" ht="23.25" customHeight="1" thickBot="1" x14ac:dyDescent="0.3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32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</row>
    <row r="43" spans="1:31" ht="17.25" customHeight="1" x14ac:dyDescent="0.25">
      <c r="A43" s="83" t="s">
        <v>46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5"/>
      <c r="P43" s="32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</row>
    <row r="44" spans="1:31" x14ac:dyDescent="0.25">
      <c r="A44" s="36"/>
      <c r="B44" s="37">
        <v>2010</v>
      </c>
      <c r="C44" s="37">
        <v>2011</v>
      </c>
      <c r="D44" s="37">
        <v>2012</v>
      </c>
      <c r="E44" s="37">
        <v>2013</v>
      </c>
      <c r="F44" s="37">
        <v>2014</v>
      </c>
      <c r="G44" s="37">
        <v>2015</v>
      </c>
      <c r="H44" s="38">
        <v>2016</v>
      </c>
      <c r="I44" s="47">
        <v>2017</v>
      </c>
      <c r="J44" s="25">
        <v>2018</v>
      </c>
      <c r="K44" s="25">
        <v>2019</v>
      </c>
      <c r="L44" s="25"/>
      <c r="M44" s="25"/>
      <c r="N44" s="25"/>
      <c r="O44" s="48"/>
    </row>
    <row r="45" spans="1:31" x14ac:dyDescent="0.25">
      <c r="A45" s="39"/>
      <c r="B45" s="40"/>
      <c r="C45" s="40"/>
      <c r="D45" s="7"/>
      <c r="E45" s="7"/>
      <c r="F45" s="7"/>
      <c r="G45" s="7"/>
      <c r="H45" s="7"/>
      <c r="I45" s="7"/>
      <c r="J45" s="7"/>
      <c r="K45" s="7"/>
      <c r="L45" s="7"/>
      <c r="M45" s="26"/>
      <c r="N45" s="26"/>
      <c r="O45" s="35"/>
    </row>
    <row r="46" spans="1:31" x14ac:dyDescent="0.25">
      <c r="A46" s="31" t="s">
        <v>8</v>
      </c>
      <c r="B46" s="7">
        <v>7421</v>
      </c>
      <c r="C46" s="7">
        <f>+B53</f>
        <v>7217</v>
      </c>
      <c r="D46" s="7">
        <f>7230</f>
        <v>7230</v>
      </c>
      <c r="E46" s="7">
        <v>7058</v>
      </c>
      <c r="F46" s="7">
        <f t="shared" ref="F46:K46" si="34">+E53</f>
        <v>7531</v>
      </c>
      <c r="G46" s="7">
        <f t="shared" si="34"/>
        <v>5603</v>
      </c>
      <c r="H46" s="7">
        <f t="shared" si="34"/>
        <v>3239</v>
      </c>
      <c r="I46" s="7">
        <f t="shared" si="34"/>
        <v>2177</v>
      </c>
      <c r="J46" s="7">
        <f t="shared" si="34"/>
        <v>1409.8500000000004</v>
      </c>
      <c r="K46" s="7">
        <f t="shared" si="34"/>
        <v>-4.7574999999987995</v>
      </c>
      <c r="L46" s="7"/>
      <c r="M46" s="27"/>
      <c r="N46" s="27"/>
      <c r="O46" s="49"/>
    </row>
    <row r="47" spans="1:31" x14ac:dyDescent="0.25">
      <c r="A47" s="41" t="s">
        <v>7</v>
      </c>
      <c r="B47" s="22"/>
      <c r="C47" s="22"/>
      <c r="D47" s="22">
        <v>0</v>
      </c>
      <c r="E47" s="22">
        <v>0</v>
      </c>
      <c r="F47" s="22">
        <v>-1469</v>
      </c>
      <c r="G47" s="22"/>
      <c r="H47" s="22"/>
      <c r="I47" s="22"/>
      <c r="J47" s="22"/>
      <c r="K47" s="22"/>
      <c r="L47" s="22"/>
      <c r="M47" s="26"/>
      <c r="N47" s="26"/>
      <c r="O47" s="35"/>
    </row>
    <row r="48" spans="1:31" x14ac:dyDescent="0.25">
      <c r="A48" s="31" t="s">
        <v>11</v>
      </c>
      <c r="B48" s="7">
        <v>4277</v>
      </c>
      <c r="C48" s="7">
        <v>4277</v>
      </c>
      <c r="D48" s="7">
        <v>4277</v>
      </c>
      <c r="E48" s="7">
        <v>4277</v>
      </c>
      <c r="F48" s="7">
        <v>4277</v>
      </c>
      <c r="G48" s="7">
        <v>4277</v>
      </c>
      <c r="H48" s="7">
        <v>4277</v>
      </c>
      <c r="I48" s="7">
        <f t="shared" ref="I48:K48" si="35">+H48*1.05</f>
        <v>4490.8500000000004</v>
      </c>
      <c r="J48" s="7">
        <f t="shared" si="35"/>
        <v>4715.3925000000008</v>
      </c>
      <c r="K48" s="7">
        <f t="shared" si="35"/>
        <v>4951.1621250000007</v>
      </c>
      <c r="L48" s="7"/>
      <c r="M48" s="7"/>
      <c r="N48" s="7"/>
      <c r="O48" s="50"/>
    </row>
    <row r="49" spans="1:15" x14ac:dyDescent="0.25">
      <c r="A49" s="31" t="s">
        <v>10</v>
      </c>
      <c r="B49" s="7">
        <f>82+60</f>
        <v>142</v>
      </c>
      <c r="C49" s="7">
        <v>55</v>
      </c>
      <c r="D49" s="7">
        <f>4328-4277</f>
        <v>51</v>
      </c>
      <c r="E49" s="7">
        <f>4293-4277</f>
        <v>16</v>
      </c>
      <c r="F49" s="7">
        <f>4324-4277</f>
        <v>47</v>
      </c>
      <c r="G49" s="7"/>
      <c r="H49" s="7"/>
      <c r="I49" s="7"/>
      <c r="J49" s="7"/>
      <c r="K49" s="7"/>
      <c r="L49" s="7"/>
      <c r="M49" s="26"/>
      <c r="N49" s="26"/>
      <c r="O49" s="35"/>
    </row>
    <row r="50" spans="1:15" x14ac:dyDescent="0.25">
      <c r="A50" s="31" t="s">
        <v>0</v>
      </c>
      <c r="B50" s="7">
        <v>-4623</v>
      </c>
      <c r="C50" s="7">
        <v>-4319</v>
      </c>
      <c r="D50" s="7">
        <v>-4500</v>
      </c>
      <c r="E50" s="7">
        <v>-4198</v>
      </c>
      <c r="F50" s="7">
        <v>-4783</v>
      </c>
      <c r="G50" s="7">
        <v>-6364</v>
      </c>
      <c r="H50" s="7">
        <v>-5473</v>
      </c>
      <c r="I50" s="7">
        <v>-5286</v>
      </c>
      <c r="J50" s="7">
        <v>-6020</v>
      </c>
      <c r="K50" s="7">
        <f>+J50*1.05</f>
        <v>-6321</v>
      </c>
      <c r="L50" s="7"/>
      <c r="M50" s="7"/>
      <c r="N50" s="7"/>
      <c r="O50" s="50"/>
    </row>
    <row r="51" spans="1:15" x14ac:dyDescent="0.25">
      <c r="A51" s="31" t="s">
        <v>1</v>
      </c>
      <c r="B51" s="7"/>
      <c r="C51" s="7"/>
      <c r="D51" s="22">
        <v>0</v>
      </c>
      <c r="E51" s="7">
        <v>378</v>
      </c>
      <c r="F51" s="22">
        <v>0</v>
      </c>
      <c r="G51" s="22">
        <v>0</v>
      </c>
      <c r="H51" s="22">
        <v>0</v>
      </c>
      <c r="I51" s="22"/>
      <c r="J51" s="22"/>
      <c r="K51" s="22"/>
      <c r="L51" s="22"/>
      <c r="M51" s="26"/>
      <c r="N51" s="26"/>
      <c r="O51" s="35"/>
    </row>
    <row r="52" spans="1:15" x14ac:dyDescent="0.25">
      <c r="A52" s="31" t="s">
        <v>19</v>
      </c>
      <c r="B52" s="7"/>
      <c r="C52" s="7"/>
      <c r="D52" s="22"/>
      <c r="E52" s="7"/>
      <c r="F52" s="22"/>
      <c r="G52" s="22">
        <v>-277</v>
      </c>
      <c r="H52" s="22">
        <v>134</v>
      </c>
      <c r="I52" s="22">
        <v>28</v>
      </c>
      <c r="J52" s="22">
        <v>-110</v>
      </c>
      <c r="K52" s="22">
        <v>-45</v>
      </c>
      <c r="L52" s="22"/>
      <c r="M52" s="22"/>
      <c r="N52" s="22"/>
      <c r="O52" s="51"/>
    </row>
    <row r="53" spans="1:15" x14ac:dyDescent="0.25">
      <c r="A53" s="31" t="s">
        <v>12</v>
      </c>
      <c r="B53" s="12">
        <f>SUM(B46:B51)</f>
        <v>7217</v>
      </c>
      <c r="C53" s="12">
        <f>SUM(C46:C51)</f>
        <v>7230</v>
      </c>
      <c r="D53" s="12">
        <f>SUM(D46:D51)</f>
        <v>7058</v>
      </c>
      <c r="E53" s="12">
        <f>SUM(E46:E51)</f>
        <v>7531</v>
      </c>
      <c r="F53" s="12">
        <f>SUM(F46:F51)</f>
        <v>5603</v>
      </c>
      <c r="G53" s="12">
        <f>SUM(G46:G52)</f>
        <v>3239</v>
      </c>
      <c r="H53" s="12">
        <f>SUM(H46:H52)</f>
        <v>2177</v>
      </c>
      <c r="I53" s="12">
        <f>SUM(I46:I52)</f>
        <v>1409.8500000000004</v>
      </c>
      <c r="J53" s="12">
        <f>SUM(J46:J52)</f>
        <v>-4.7574999999987995</v>
      </c>
      <c r="K53" s="12">
        <f>SUM(K46:K52)</f>
        <v>-1419.5953749999981</v>
      </c>
      <c r="L53" s="7"/>
      <c r="M53" s="7"/>
      <c r="N53" s="7"/>
      <c r="O53" s="50"/>
    </row>
    <row r="54" spans="1:15" x14ac:dyDescent="0.25">
      <c r="A54" s="42" t="s">
        <v>9</v>
      </c>
      <c r="B54" s="7">
        <v>678</v>
      </c>
      <c r="C54" s="7">
        <v>678</v>
      </c>
      <c r="D54" s="23">
        <v>678</v>
      </c>
      <c r="E54" s="23">
        <v>678</v>
      </c>
      <c r="F54" s="23">
        <v>678</v>
      </c>
      <c r="G54" s="23">
        <v>955</v>
      </c>
      <c r="H54" s="23">
        <v>821</v>
      </c>
      <c r="I54" s="23">
        <v>793</v>
      </c>
      <c r="J54" s="23">
        <v>903</v>
      </c>
      <c r="K54" s="23">
        <v>948</v>
      </c>
      <c r="L54" s="23"/>
      <c r="M54" s="23"/>
      <c r="N54" s="23"/>
      <c r="O54" s="53"/>
    </row>
    <row r="55" spans="1:15" ht="15.75" thickBot="1" x14ac:dyDescent="0.3">
      <c r="A55" s="31" t="s">
        <v>13</v>
      </c>
      <c r="B55" s="11">
        <f t="shared" ref="B55:H55" si="36">+B53+B54</f>
        <v>7895</v>
      </c>
      <c r="C55" s="11">
        <f t="shared" si="36"/>
        <v>7908</v>
      </c>
      <c r="D55" s="11">
        <f t="shared" si="36"/>
        <v>7736</v>
      </c>
      <c r="E55" s="11">
        <f t="shared" si="36"/>
        <v>8209</v>
      </c>
      <c r="F55" s="11">
        <f t="shared" si="36"/>
        <v>6281</v>
      </c>
      <c r="G55" s="11">
        <f t="shared" si="36"/>
        <v>4194</v>
      </c>
      <c r="H55" s="11">
        <f t="shared" si="36"/>
        <v>2998</v>
      </c>
      <c r="I55" s="11">
        <f>SUM(I53:I54)</f>
        <v>2202.8500000000004</v>
      </c>
      <c r="J55" s="11">
        <f>SUM(J53:J54)</f>
        <v>898.2425000000012</v>
      </c>
      <c r="K55" s="11">
        <f>SUM(K53:K54)</f>
        <v>-471.59537499999806</v>
      </c>
      <c r="L55" s="7"/>
      <c r="M55" s="7"/>
      <c r="N55" s="7"/>
      <c r="O55" s="50"/>
    </row>
    <row r="56" spans="1:15" ht="15.75" thickTop="1" x14ac:dyDescent="0.25">
      <c r="A56" s="31" t="s">
        <v>21</v>
      </c>
      <c r="B56" s="7"/>
      <c r="C56" s="7"/>
      <c r="D56" s="7"/>
      <c r="E56" s="7"/>
      <c r="F56" s="7"/>
      <c r="G56" s="7"/>
      <c r="H56" s="24">
        <f>+(H48-G48)/G48</f>
        <v>0</v>
      </c>
      <c r="I56" s="24">
        <f>+(I48-H48)/H48</f>
        <v>5.0000000000000086E-2</v>
      </c>
      <c r="J56" s="24">
        <f>(+J48-I48)/I48</f>
        <v>5.00000000000001E-2</v>
      </c>
      <c r="K56" s="24">
        <f>+(K48-J48)/J48</f>
        <v>4.9999999999999968E-2</v>
      </c>
      <c r="L56" s="24"/>
      <c r="M56" s="24"/>
      <c r="N56" s="24"/>
      <c r="O56" s="55"/>
    </row>
    <row r="57" spans="1:15" x14ac:dyDescent="0.25">
      <c r="A57" s="43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3"/>
    </row>
    <row r="58" spans="1:15" ht="28.5" customHeight="1" thickBot="1" x14ac:dyDescent="0.3">
      <c r="A58" s="77" t="s">
        <v>37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9"/>
    </row>
    <row r="59" spans="1:15" ht="18.600000000000001" customHeight="1" thickBot="1" x14ac:dyDescent="0.3"/>
    <row r="60" spans="1:15" x14ac:dyDescent="0.25">
      <c r="A60" s="44" t="s">
        <v>45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6"/>
    </row>
    <row r="61" spans="1:15" x14ac:dyDescent="0.25">
      <c r="A61" s="36"/>
      <c r="B61" s="37">
        <v>2010</v>
      </c>
      <c r="C61" s="37">
        <v>2011</v>
      </c>
      <c r="D61" s="37">
        <v>2012</v>
      </c>
      <c r="E61" s="37">
        <v>2013</v>
      </c>
      <c r="F61" s="37">
        <v>2014</v>
      </c>
      <c r="G61" s="37">
        <v>2015</v>
      </c>
      <c r="H61" s="38">
        <v>2016</v>
      </c>
      <c r="I61" s="47">
        <v>2017</v>
      </c>
      <c r="J61" s="25">
        <v>2018</v>
      </c>
      <c r="K61" s="25">
        <v>2019</v>
      </c>
      <c r="L61" s="47"/>
      <c r="M61" s="25"/>
      <c r="N61" s="25"/>
      <c r="O61" s="48"/>
    </row>
    <row r="62" spans="1:15" x14ac:dyDescent="0.25">
      <c r="A62" s="39"/>
      <c r="B62" s="40"/>
      <c r="C62" s="40"/>
      <c r="D62" s="7"/>
      <c r="E62" s="7"/>
      <c r="F62" s="7"/>
      <c r="G62" s="7"/>
      <c r="H62" s="7"/>
      <c r="I62" s="7"/>
      <c r="J62" s="7"/>
      <c r="K62" s="7"/>
      <c r="L62" s="7"/>
      <c r="M62" s="26"/>
      <c r="N62" s="26"/>
      <c r="O62" s="35"/>
    </row>
    <row r="63" spans="1:15" x14ac:dyDescent="0.25">
      <c r="A63" s="31" t="s">
        <v>8</v>
      </c>
      <c r="B63" s="7">
        <v>7421</v>
      </c>
      <c r="C63" s="7">
        <f>+B70</f>
        <v>7217</v>
      </c>
      <c r="D63" s="7">
        <f>7230</f>
        <v>7230</v>
      </c>
      <c r="E63" s="7">
        <v>7058</v>
      </c>
      <c r="F63" s="7">
        <f t="shared" ref="F63:K63" si="37">+E70</f>
        <v>7531</v>
      </c>
      <c r="G63" s="7">
        <f t="shared" si="37"/>
        <v>5603</v>
      </c>
      <c r="H63" s="7">
        <f t="shared" si="37"/>
        <v>3239</v>
      </c>
      <c r="I63" s="7">
        <f t="shared" si="37"/>
        <v>2177</v>
      </c>
      <c r="J63" s="7">
        <f t="shared" si="37"/>
        <v>1495.3900000000003</v>
      </c>
      <c r="K63" s="7">
        <f t="shared" si="37"/>
        <v>262.12730000000101</v>
      </c>
      <c r="L63" s="7"/>
      <c r="M63" s="27"/>
      <c r="N63" s="27"/>
      <c r="O63" s="49"/>
    </row>
    <row r="64" spans="1:15" x14ac:dyDescent="0.25">
      <c r="A64" s="41" t="s">
        <v>7</v>
      </c>
      <c r="B64" s="22"/>
      <c r="C64" s="22"/>
      <c r="D64" s="22">
        <v>0</v>
      </c>
      <c r="E64" s="22">
        <v>0</v>
      </c>
      <c r="F64" s="22">
        <v>-1469</v>
      </c>
      <c r="G64" s="22"/>
      <c r="H64" s="22"/>
      <c r="I64" s="22"/>
      <c r="J64" s="22"/>
      <c r="K64" s="22"/>
      <c r="L64" s="22"/>
      <c r="M64" s="26"/>
      <c r="N64" s="26"/>
      <c r="O64" s="35"/>
    </row>
    <row r="65" spans="1:15" x14ac:dyDescent="0.25">
      <c r="A65" s="31" t="s">
        <v>11</v>
      </c>
      <c r="B65" s="7">
        <v>4277</v>
      </c>
      <c r="C65" s="7">
        <v>4277</v>
      </c>
      <c r="D65" s="7">
        <v>4277</v>
      </c>
      <c r="E65" s="7">
        <v>4277</v>
      </c>
      <c r="F65" s="7">
        <v>4277</v>
      </c>
      <c r="G65" s="7">
        <v>4277</v>
      </c>
      <c r="H65" s="7">
        <v>4277</v>
      </c>
      <c r="I65" s="7">
        <f t="shared" ref="I65:K65" si="38">+H65*1.07</f>
        <v>4576.3900000000003</v>
      </c>
      <c r="J65" s="7">
        <f t="shared" si="38"/>
        <v>4896.7373000000007</v>
      </c>
      <c r="K65" s="7">
        <f t="shared" si="38"/>
        <v>5239.5089110000008</v>
      </c>
      <c r="L65" s="7"/>
      <c r="M65" s="7"/>
      <c r="N65" s="7"/>
      <c r="O65" s="50"/>
    </row>
    <row r="66" spans="1:15" x14ac:dyDescent="0.25">
      <c r="A66" s="31" t="s">
        <v>10</v>
      </c>
      <c r="B66" s="7">
        <f>82+60</f>
        <v>142</v>
      </c>
      <c r="C66" s="7">
        <v>55</v>
      </c>
      <c r="D66" s="7">
        <f>4328-4277</f>
        <v>51</v>
      </c>
      <c r="E66" s="7">
        <f>4293-4277</f>
        <v>16</v>
      </c>
      <c r="F66" s="7">
        <f>4324-4277</f>
        <v>47</v>
      </c>
      <c r="G66" s="7"/>
      <c r="H66" s="7"/>
      <c r="I66" s="7"/>
      <c r="J66" s="7"/>
      <c r="K66" s="7"/>
      <c r="L66" s="7"/>
      <c r="M66" s="26"/>
      <c r="N66" s="26"/>
      <c r="O66" s="35"/>
    </row>
    <row r="67" spans="1:15" x14ac:dyDescent="0.25">
      <c r="A67" s="31" t="s">
        <v>0</v>
      </c>
      <c r="B67" s="7">
        <v>-4623</v>
      </c>
      <c r="C67" s="7">
        <v>-4319</v>
      </c>
      <c r="D67" s="7">
        <v>-4500</v>
      </c>
      <c r="E67" s="7">
        <v>-4198</v>
      </c>
      <c r="F67" s="7">
        <v>-4783</v>
      </c>
      <c r="G67" s="7">
        <v>-6364</v>
      </c>
      <c r="H67" s="7">
        <v>-5473</v>
      </c>
      <c r="I67" s="7">
        <v>-5286</v>
      </c>
      <c r="J67" s="7">
        <v>-6020</v>
      </c>
      <c r="K67" s="7">
        <f>+J67*1.05</f>
        <v>-6321</v>
      </c>
      <c r="L67" s="7"/>
      <c r="M67" s="7"/>
      <c r="N67" s="7"/>
      <c r="O67" s="50"/>
    </row>
    <row r="68" spans="1:15" x14ac:dyDescent="0.25">
      <c r="A68" s="31" t="s">
        <v>1</v>
      </c>
      <c r="B68" s="7"/>
      <c r="C68" s="7"/>
      <c r="D68" s="22">
        <v>0</v>
      </c>
      <c r="E68" s="7">
        <v>378</v>
      </c>
      <c r="F68" s="22">
        <v>0</v>
      </c>
      <c r="G68" s="22">
        <v>0</v>
      </c>
      <c r="H68" s="22">
        <v>0</v>
      </c>
      <c r="I68" s="22"/>
      <c r="J68" s="22"/>
      <c r="K68" s="22"/>
      <c r="L68" s="22"/>
      <c r="M68" s="26"/>
      <c r="N68" s="26"/>
      <c r="O68" s="35"/>
    </row>
    <row r="69" spans="1:15" x14ac:dyDescent="0.25">
      <c r="A69" s="31" t="s">
        <v>19</v>
      </c>
      <c r="B69" s="7"/>
      <c r="C69" s="7"/>
      <c r="D69" s="22"/>
      <c r="E69" s="7"/>
      <c r="F69" s="22"/>
      <c r="G69" s="22">
        <v>-277</v>
      </c>
      <c r="H69" s="22">
        <v>134</v>
      </c>
      <c r="I69" s="22">
        <v>28</v>
      </c>
      <c r="J69" s="22">
        <v>-110</v>
      </c>
      <c r="K69" s="22">
        <v>-45</v>
      </c>
      <c r="L69" s="22"/>
      <c r="M69" s="22"/>
      <c r="N69" s="22"/>
      <c r="O69" s="51"/>
    </row>
    <row r="70" spans="1:15" x14ac:dyDescent="0.25">
      <c r="A70" s="31" t="s">
        <v>12</v>
      </c>
      <c r="B70" s="12">
        <f>SUM(B63:B68)</f>
        <v>7217</v>
      </c>
      <c r="C70" s="12">
        <f>SUM(C63:C68)</f>
        <v>7230</v>
      </c>
      <c r="D70" s="12">
        <f>SUM(D63:D68)</f>
        <v>7058</v>
      </c>
      <c r="E70" s="12">
        <f>SUM(E63:E68)</f>
        <v>7531</v>
      </c>
      <c r="F70" s="12">
        <f>SUM(F63:F68)</f>
        <v>5603</v>
      </c>
      <c r="G70" s="12">
        <f t="shared" ref="G70:K70" si="39">SUM(G63:G69)</f>
        <v>3239</v>
      </c>
      <c r="H70" s="12">
        <f t="shared" si="39"/>
        <v>2177</v>
      </c>
      <c r="I70" s="12">
        <f t="shared" si="39"/>
        <v>1495.3900000000003</v>
      </c>
      <c r="J70" s="12">
        <f t="shared" si="39"/>
        <v>262.12730000000101</v>
      </c>
      <c r="K70" s="12">
        <f t="shared" si="39"/>
        <v>-864.36378899999818</v>
      </c>
      <c r="L70" s="7"/>
      <c r="M70" s="7"/>
      <c r="N70" s="7"/>
      <c r="O70" s="50"/>
    </row>
    <row r="71" spans="1:15" x14ac:dyDescent="0.25">
      <c r="A71" s="42" t="s">
        <v>9</v>
      </c>
      <c r="B71" s="7">
        <v>678</v>
      </c>
      <c r="C71" s="7">
        <v>678</v>
      </c>
      <c r="D71" s="23">
        <v>678</v>
      </c>
      <c r="E71" s="23">
        <v>678</v>
      </c>
      <c r="F71" s="23">
        <v>678</v>
      </c>
      <c r="G71" s="23">
        <v>955</v>
      </c>
      <c r="H71" s="23">
        <v>821</v>
      </c>
      <c r="I71" s="23">
        <v>793</v>
      </c>
      <c r="J71" s="23">
        <v>903</v>
      </c>
      <c r="K71" s="23">
        <v>948</v>
      </c>
      <c r="L71" s="23"/>
      <c r="M71" s="23"/>
      <c r="N71" s="23"/>
      <c r="O71" s="53"/>
    </row>
    <row r="72" spans="1:15" ht="15.75" thickBot="1" x14ac:dyDescent="0.3">
      <c r="A72" s="31" t="s">
        <v>13</v>
      </c>
      <c r="B72" s="11">
        <f t="shared" ref="B72:H72" si="40">+B70+B71</f>
        <v>7895</v>
      </c>
      <c r="C72" s="11">
        <f t="shared" si="40"/>
        <v>7908</v>
      </c>
      <c r="D72" s="11">
        <f t="shared" si="40"/>
        <v>7736</v>
      </c>
      <c r="E72" s="11">
        <f t="shared" si="40"/>
        <v>8209</v>
      </c>
      <c r="F72" s="11">
        <f t="shared" si="40"/>
        <v>6281</v>
      </c>
      <c r="G72" s="11">
        <f t="shared" si="40"/>
        <v>4194</v>
      </c>
      <c r="H72" s="11">
        <f t="shared" si="40"/>
        <v>2998</v>
      </c>
      <c r="I72" s="11">
        <f>SUM(I70:I71)</f>
        <v>2288.3900000000003</v>
      </c>
      <c r="J72" s="11">
        <f>SUM(J70:J71)</f>
        <v>1165.127300000001</v>
      </c>
      <c r="K72" s="11">
        <f>SUM(K70:K71)</f>
        <v>83.636211000001822</v>
      </c>
      <c r="L72" s="7"/>
      <c r="M72" s="7"/>
      <c r="N72" s="7"/>
      <c r="O72" s="50"/>
    </row>
    <row r="73" spans="1:15" ht="15.75" thickTop="1" x14ac:dyDescent="0.25">
      <c r="A73" s="31" t="s">
        <v>21</v>
      </c>
      <c r="B73" s="7"/>
      <c r="C73" s="7"/>
      <c r="D73" s="7"/>
      <c r="E73" s="7"/>
      <c r="F73" s="7"/>
      <c r="G73" s="7"/>
      <c r="H73" s="24">
        <f>+(H65-G65)/G65</f>
        <v>0</v>
      </c>
      <c r="I73" s="24">
        <f>+(I65-H65)/H65</f>
        <v>7.0000000000000076E-2</v>
      </c>
      <c r="J73" s="24">
        <f>(+J65-I65)/I65</f>
        <v>7.0000000000000076E-2</v>
      </c>
      <c r="K73" s="24">
        <f>+(K65-J65)/J65</f>
        <v>7.0000000000000021E-2</v>
      </c>
      <c r="L73" s="24"/>
      <c r="M73" s="24"/>
      <c r="N73" s="24"/>
      <c r="O73" s="55"/>
    </row>
    <row r="74" spans="1:15" x14ac:dyDescent="0.25">
      <c r="A74" s="43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3"/>
    </row>
    <row r="75" spans="1:15" ht="28.5" customHeight="1" thickBot="1" x14ac:dyDescent="0.3">
      <c r="A75" s="77" t="s">
        <v>37</v>
      </c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9"/>
    </row>
    <row r="76" spans="1:15" ht="18.600000000000001" customHeight="1" thickBot="1" x14ac:dyDescent="0.3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</row>
    <row r="77" spans="1:15" x14ac:dyDescent="0.25">
      <c r="A77" s="44" t="s">
        <v>48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6"/>
    </row>
    <row r="78" spans="1:15" x14ac:dyDescent="0.25">
      <c r="A78" s="36"/>
      <c r="B78" s="37">
        <v>2010</v>
      </c>
      <c r="C78" s="37">
        <v>2011</v>
      </c>
      <c r="D78" s="37">
        <v>2012</v>
      </c>
      <c r="E78" s="37">
        <v>2013</v>
      </c>
      <c r="F78" s="37">
        <v>2014</v>
      </c>
      <c r="G78" s="37">
        <v>2015</v>
      </c>
      <c r="H78" s="38">
        <v>2016</v>
      </c>
      <c r="I78" s="47">
        <v>2017</v>
      </c>
      <c r="J78" s="25">
        <v>2018</v>
      </c>
      <c r="K78" s="25">
        <v>2019</v>
      </c>
      <c r="L78" s="47"/>
      <c r="M78" s="25"/>
      <c r="N78" s="25"/>
      <c r="O78" s="48"/>
    </row>
    <row r="79" spans="1:15" x14ac:dyDescent="0.25">
      <c r="A79" s="39"/>
      <c r="B79" s="40"/>
      <c r="C79" s="40"/>
      <c r="D79" s="7"/>
      <c r="E79" s="7"/>
      <c r="F79" s="7"/>
      <c r="G79" s="7"/>
      <c r="H79" s="7"/>
      <c r="I79" s="7"/>
      <c r="J79" s="7"/>
      <c r="K79" s="7"/>
      <c r="L79" s="7"/>
      <c r="M79" s="26"/>
      <c r="N79" s="26"/>
      <c r="O79" s="35"/>
    </row>
    <row r="80" spans="1:15" x14ac:dyDescent="0.25">
      <c r="A80" s="31" t="s">
        <v>8</v>
      </c>
      <c r="B80" s="7">
        <v>7421</v>
      </c>
      <c r="C80" s="7">
        <f>+B87</f>
        <v>7217</v>
      </c>
      <c r="D80" s="7">
        <f>7230</f>
        <v>7230</v>
      </c>
      <c r="E80" s="7">
        <v>7058</v>
      </c>
      <c r="F80" s="7">
        <f t="shared" ref="F80" si="41">+E87</f>
        <v>7531</v>
      </c>
      <c r="G80" s="7">
        <f t="shared" ref="G80" si="42">+F87</f>
        <v>5603</v>
      </c>
      <c r="H80" s="7">
        <f t="shared" ref="H80" si="43">+G87</f>
        <v>3239</v>
      </c>
      <c r="I80" s="7">
        <f t="shared" ref="I80" si="44">+H87</f>
        <v>2305.3100000000004</v>
      </c>
      <c r="J80" s="7">
        <f t="shared" ref="J80" si="45">+I87</f>
        <v>1760.9917000000014</v>
      </c>
      <c r="K80" s="7">
        <f t="shared" ref="K80" si="46">+J87</f>
        <v>674.6311190000024</v>
      </c>
      <c r="L80" s="7"/>
      <c r="M80" s="27"/>
      <c r="N80" s="27"/>
      <c r="O80" s="49"/>
    </row>
    <row r="81" spans="1:15" x14ac:dyDescent="0.25">
      <c r="A81" s="41" t="s">
        <v>7</v>
      </c>
      <c r="B81" s="22"/>
      <c r="C81" s="22"/>
      <c r="D81" s="22">
        <v>0</v>
      </c>
      <c r="E81" s="22">
        <v>0</v>
      </c>
      <c r="F81" s="22">
        <v>-1469</v>
      </c>
      <c r="G81" s="22"/>
      <c r="H81" s="22"/>
      <c r="I81" s="22"/>
      <c r="J81" s="22"/>
      <c r="K81" s="22"/>
      <c r="L81" s="22"/>
      <c r="M81" s="26"/>
      <c r="N81" s="26"/>
      <c r="O81" s="35"/>
    </row>
    <row r="82" spans="1:15" x14ac:dyDescent="0.25">
      <c r="A82" s="31" t="s">
        <v>11</v>
      </c>
      <c r="B82" s="7">
        <v>4277</v>
      </c>
      <c r="C82" s="7">
        <v>4277</v>
      </c>
      <c r="D82" s="7">
        <v>4277</v>
      </c>
      <c r="E82" s="7">
        <v>4277</v>
      </c>
      <c r="F82" s="7">
        <v>4277</v>
      </c>
      <c r="G82" s="7">
        <v>4277</v>
      </c>
      <c r="H82" s="7">
        <f>+G82*1.03</f>
        <v>4405.3100000000004</v>
      </c>
      <c r="I82" s="7">
        <f>+H82*1.07</f>
        <v>4713.681700000001</v>
      </c>
      <c r="J82" s="7">
        <f t="shared" ref="J82:K82" si="47">+I82*1.07</f>
        <v>5043.639419000001</v>
      </c>
      <c r="K82" s="7">
        <f t="shared" si="47"/>
        <v>5396.6941783300017</v>
      </c>
      <c r="L82" s="7"/>
      <c r="M82" s="7"/>
      <c r="N82" s="7"/>
      <c r="O82" s="50"/>
    </row>
    <row r="83" spans="1:15" x14ac:dyDescent="0.25">
      <c r="A83" s="31" t="s">
        <v>10</v>
      </c>
      <c r="B83" s="7">
        <f>82+60</f>
        <v>142</v>
      </c>
      <c r="C83" s="7">
        <v>55</v>
      </c>
      <c r="D83" s="7">
        <f>4328-4277</f>
        <v>51</v>
      </c>
      <c r="E83" s="7">
        <f>4293-4277</f>
        <v>16</v>
      </c>
      <c r="F83" s="7">
        <f>4324-4277</f>
        <v>47</v>
      </c>
      <c r="G83" s="7"/>
      <c r="H83" s="7"/>
      <c r="I83" s="7"/>
      <c r="J83" s="7"/>
      <c r="K83" s="7"/>
      <c r="L83" s="7"/>
      <c r="M83" s="26"/>
      <c r="N83" s="26"/>
      <c r="O83" s="35"/>
    </row>
    <row r="84" spans="1:15" x14ac:dyDescent="0.25">
      <c r="A84" s="31" t="s">
        <v>0</v>
      </c>
      <c r="B84" s="7">
        <v>-4623</v>
      </c>
      <c r="C84" s="7">
        <v>-4319</v>
      </c>
      <c r="D84" s="7">
        <v>-4500</v>
      </c>
      <c r="E84" s="7">
        <v>-4198</v>
      </c>
      <c r="F84" s="7">
        <v>-4783</v>
      </c>
      <c r="G84" s="7">
        <v>-6364</v>
      </c>
      <c r="H84" s="7">
        <v>-5473</v>
      </c>
      <c r="I84" s="7">
        <v>-5286</v>
      </c>
      <c r="J84" s="7">
        <v>-6020</v>
      </c>
      <c r="K84" s="7">
        <f>+J84*1.05</f>
        <v>-6321</v>
      </c>
      <c r="L84" s="7"/>
      <c r="M84" s="7"/>
      <c r="N84" s="7"/>
      <c r="O84" s="50"/>
    </row>
    <row r="85" spans="1:15" x14ac:dyDescent="0.25">
      <c r="A85" s="31" t="s">
        <v>1</v>
      </c>
      <c r="B85" s="7"/>
      <c r="C85" s="7"/>
      <c r="D85" s="22">
        <v>0</v>
      </c>
      <c r="E85" s="7">
        <v>378</v>
      </c>
      <c r="F85" s="22">
        <v>0</v>
      </c>
      <c r="G85" s="22">
        <v>0</v>
      </c>
      <c r="H85" s="22">
        <v>0</v>
      </c>
      <c r="I85" s="22"/>
      <c r="J85" s="22"/>
      <c r="K85" s="22"/>
      <c r="L85" s="22"/>
      <c r="M85" s="26"/>
      <c r="N85" s="26"/>
      <c r="O85" s="35"/>
    </row>
    <row r="86" spans="1:15" x14ac:dyDescent="0.25">
      <c r="A86" s="31" t="s">
        <v>19</v>
      </c>
      <c r="B86" s="7"/>
      <c r="C86" s="7"/>
      <c r="D86" s="22"/>
      <c r="E86" s="7"/>
      <c r="F86" s="22"/>
      <c r="G86" s="22">
        <v>-277</v>
      </c>
      <c r="H86" s="22">
        <v>134</v>
      </c>
      <c r="I86" s="22">
        <v>28</v>
      </c>
      <c r="J86" s="22">
        <v>-110</v>
      </c>
      <c r="K86" s="22">
        <v>-45</v>
      </c>
      <c r="L86" s="22"/>
      <c r="M86" s="22"/>
      <c r="N86" s="22"/>
      <c r="O86" s="51"/>
    </row>
    <row r="87" spans="1:15" x14ac:dyDescent="0.25">
      <c r="A87" s="31" t="s">
        <v>12</v>
      </c>
      <c r="B87" s="12">
        <f>SUM(B80:B85)</f>
        <v>7217</v>
      </c>
      <c r="C87" s="12">
        <f>SUM(C80:C85)</f>
        <v>7230</v>
      </c>
      <c r="D87" s="12">
        <f>SUM(D80:D85)</f>
        <v>7058</v>
      </c>
      <c r="E87" s="12">
        <f>SUM(E80:E85)</f>
        <v>7531</v>
      </c>
      <c r="F87" s="12">
        <f>SUM(F80:F85)</f>
        <v>5603</v>
      </c>
      <c r="G87" s="12">
        <f t="shared" ref="G87:K87" si="48">SUM(G80:G86)</f>
        <v>3239</v>
      </c>
      <c r="H87" s="12">
        <f t="shared" si="48"/>
        <v>2305.3100000000004</v>
      </c>
      <c r="I87" s="12">
        <f t="shared" si="48"/>
        <v>1760.9917000000014</v>
      </c>
      <c r="J87" s="12">
        <f t="shared" si="48"/>
        <v>674.6311190000024</v>
      </c>
      <c r="K87" s="12">
        <f t="shared" si="48"/>
        <v>-294.6747026699959</v>
      </c>
      <c r="L87" s="7"/>
      <c r="M87" s="7"/>
      <c r="N87" s="7"/>
      <c r="O87" s="50"/>
    </row>
    <row r="88" spans="1:15" x14ac:dyDescent="0.25">
      <c r="A88" s="42" t="s">
        <v>9</v>
      </c>
      <c r="B88" s="7">
        <v>678</v>
      </c>
      <c r="C88" s="7">
        <v>678</v>
      </c>
      <c r="D88" s="23">
        <v>678</v>
      </c>
      <c r="E88" s="23">
        <v>678</v>
      </c>
      <c r="F88" s="23">
        <v>678</v>
      </c>
      <c r="G88" s="23">
        <v>955</v>
      </c>
      <c r="H88" s="23">
        <v>821</v>
      </c>
      <c r="I88" s="23">
        <v>793</v>
      </c>
      <c r="J88" s="23">
        <v>903</v>
      </c>
      <c r="K88" s="23">
        <v>948</v>
      </c>
      <c r="L88" s="23"/>
      <c r="M88" s="23"/>
      <c r="N88" s="23"/>
      <c r="O88" s="53"/>
    </row>
    <row r="89" spans="1:15" ht="15.75" thickBot="1" x14ac:dyDescent="0.3">
      <c r="A89" s="31" t="s">
        <v>13</v>
      </c>
      <c r="B89" s="11">
        <f t="shared" ref="B89:H89" si="49">+B87+B88</f>
        <v>7895</v>
      </c>
      <c r="C89" s="11">
        <f t="shared" si="49"/>
        <v>7908</v>
      </c>
      <c r="D89" s="11">
        <f t="shared" si="49"/>
        <v>7736</v>
      </c>
      <c r="E89" s="11">
        <f t="shared" si="49"/>
        <v>8209</v>
      </c>
      <c r="F89" s="11">
        <f t="shared" si="49"/>
        <v>6281</v>
      </c>
      <c r="G89" s="11">
        <f t="shared" si="49"/>
        <v>4194</v>
      </c>
      <c r="H89" s="11">
        <f t="shared" si="49"/>
        <v>3126.3100000000004</v>
      </c>
      <c r="I89" s="11">
        <f>SUM(I87:I88)</f>
        <v>2553.9917000000014</v>
      </c>
      <c r="J89" s="11">
        <f>SUM(J87:J88)</f>
        <v>1577.6311190000024</v>
      </c>
      <c r="K89" s="11">
        <f>SUM(K87:K88)</f>
        <v>653.3252973300041</v>
      </c>
      <c r="L89" s="7"/>
      <c r="M89" s="7"/>
      <c r="N89" s="7"/>
      <c r="O89" s="50"/>
    </row>
    <row r="90" spans="1:15" ht="15.75" thickTop="1" x14ac:dyDescent="0.25">
      <c r="A90" s="31" t="s">
        <v>21</v>
      </c>
      <c r="B90" s="7"/>
      <c r="C90" s="7"/>
      <c r="D90" s="7"/>
      <c r="E90" s="7"/>
      <c r="F90" s="7"/>
      <c r="G90" s="7"/>
      <c r="H90" s="24">
        <f>+(H82-G82)/G82</f>
        <v>3.0000000000000093E-2</v>
      </c>
      <c r="I90" s="24">
        <f>+(I82-H82)/H82</f>
        <v>7.0000000000000132E-2</v>
      </c>
      <c r="J90" s="24">
        <f>(+J82-I82)/I82</f>
        <v>6.9999999999999979E-2</v>
      </c>
      <c r="K90" s="24">
        <f>+(K82-J82)/J82</f>
        <v>7.0000000000000132E-2</v>
      </c>
      <c r="L90" s="24"/>
      <c r="M90" s="24"/>
      <c r="N90" s="24"/>
      <c r="O90" s="55"/>
    </row>
    <row r="91" spans="1:15" x14ac:dyDescent="0.25">
      <c r="A91" s="43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3"/>
    </row>
    <row r="92" spans="1:15" ht="15.75" thickBot="1" x14ac:dyDescent="0.3">
      <c r="A92" s="77" t="s">
        <v>37</v>
      </c>
      <c r="B92" s="78"/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9"/>
    </row>
    <row r="93" spans="1:15" ht="15.75" thickBot="1" x14ac:dyDescent="0.3"/>
    <row r="94" spans="1:15" x14ac:dyDescent="0.25">
      <c r="A94" s="44" t="s">
        <v>49</v>
      </c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6"/>
    </row>
    <row r="95" spans="1:15" x14ac:dyDescent="0.25">
      <c r="A95" s="36"/>
      <c r="B95" s="37">
        <v>2010</v>
      </c>
      <c r="C95" s="37">
        <v>2011</v>
      </c>
      <c r="D95" s="37">
        <v>2012</v>
      </c>
      <c r="E95" s="37">
        <v>2013</v>
      </c>
      <c r="F95" s="37">
        <v>2014</v>
      </c>
      <c r="G95" s="37">
        <v>2015</v>
      </c>
      <c r="H95" s="38">
        <v>2016</v>
      </c>
      <c r="I95" s="47">
        <v>2017</v>
      </c>
      <c r="J95" s="25">
        <v>2018</v>
      </c>
      <c r="K95" s="25">
        <v>2019</v>
      </c>
      <c r="L95" s="25"/>
      <c r="M95" s="25"/>
      <c r="N95" s="25"/>
      <c r="O95" s="48"/>
    </row>
    <row r="96" spans="1:15" x14ac:dyDescent="0.25">
      <c r="A96" s="39"/>
      <c r="B96" s="40"/>
      <c r="C96" s="40"/>
      <c r="D96" s="7"/>
      <c r="E96" s="7"/>
      <c r="F96" s="7"/>
      <c r="G96" s="7"/>
      <c r="H96" s="7"/>
      <c r="I96" s="7"/>
      <c r="J96" s="7"/>
      <c r="K96" s="7"/>
      <c r="L96" s="7"/>
      <c r="M96" s="26"/>
      <c r="N96" s="26"/>
      <c r="O96" s="35"/>
    </row>
    <row r="97" spans="1:15" x14ac:dyDescent="0.25">
      <c r="A97" s="31" t="s">
        <v>8</v>
      </c>
      <c r="B97" s="7">
        <v>7421</v>
      </c>
      <c r="C97" s="7">
        <f>+B104</f>
        <v>7217</v>
      </c>
      <c r="D97" s="7">
        <f>7230</f>
        <v>7230</v>
      </c>
      <c r="E97" s="7">
        <v>7058</v>
      </c>
      <c r="F97" s="7">
        <f t="shared" ref="F97" si="50">+E104</f>
        <v>7531</v>
      </c>
      <c r="G97" s="7">
        <f t="shared" ref="G97" si="51">+F104</f>
        <v>5603</v>
      </c>
      <c r="H97" s="7">
        <f t="shared" ref="H97" si="52">+G104</f>
        <v>3239</v>
      </c>
      <c r="I97" s="7">
        <f t="shared" ref="I97" si="53">+H104</f>
        <v>2177</v>
      </c>
      <c r="J97" s="7">
        <f t="shared" ref="J97" si="54">+I104</f>
        <v>1623.7000000000007</v>
      </c>
      <c r="K97" s="7">
        <f t="shared" ref="K97" si="55">+J104</f>
        <v>668.87000000000171</v>
      </c>
      <c r="L97" s="7"/>
      <c r="M97" s="27"/>
      <c r="N97" s="27"/>
      <c r="O97" s="49"/>
    </row>
    <row r="98" spans="1:15" x14ac:dyDescent="0.25">
      <c r="A98" s="41" t="s">
        <v>7</v>
      </c>
      <c r="B98" s="22"/>
      <c r="C98" s="22"/>
      <c r="D98" s="22">
        <v>0</v>
      </c>
      <c r="E98" s="22">
        <v>0</v>
      </c>
      <c r="F98" s="22">
        <v>-1469</v>
      </c>
      <c r="G98" s="22"/>
      <c r="H98" s="22"/>
      <c r="I98" s="22"/>
      <c r="J98" s="22"/>
      <c r="K98" s="22"/>
      <c r="L98" s="22"/>
      <c r="M98" s="26"/>
      <c r="N98" s="26"/>
      <c r="O98" s="35"/>
    </row>
    <row r="99" spans="1:15" x14ac:dyDescent="0.25">
      <c r="A99" s="31" t="s">
        <v>11</v>
      </c>
      <c r="B99" s="7">
        <v>4277</v>
      </c>
      <c r="C99" s="7">
        <v>4277</v>
      </c>
      <c r="D99" s="7">
        <v>4277</v>
      </c>
      <c r="E99" s="7">
        <v>4277</v>
      </c>
      <c r="F99" s="7">
        <v>4277</v>
      </c>
      <c r="G99" s="7">
        <v>4277</v>
      </c>
      <c r="H99" s="7">
        <v>4277</v>
      </c>
      <c r="I99" s="7">
        <f>+H99*1.1</f>
        <v>4704.7000000000007</v>
      </c>
      <c r="J99" s="7">
        <f t="shared" ref="J99:K99" si="56">+I99*1.1</f>
        <v>5175.170000000001</v>
      </c>
      <c r="K99" s="7">
        <f t="shared" si="56"/>
        <v>5692.6870000000017</v>
      </c>
      <c r="L99" s="7"/>
      <c r="M99" s="7"/>
      <c r="N99" s="7"/>
      <c r="O99" s="50"/>
    </row>
    <row r="100" spans="1:15" x14ac:dyDescent="0.25">
      <c r="A100" s="31" t="s">
        <v>10</v>
      </c>
      <c r="B100" s="7">
        <f>82+60</f>
        <v>142</v>
      </c>
      <c r="C100" s="7">
        <v>55</v>
      </c>
      <c r="D100" s="7">
        <f>4328-4277</f>
        <v>51</v>
      </c>
      <c r="E100" s="7">
        <f>4293-4277</f>
        <v>16</v>
      </c>
      <c r="F100" s="7">
        <f>4324-4277</f>
        <v>47</v>
      </c>
      <c r="G100" s="7"/>
      <c r="H100" s="7"/>
      <c r="I100" s="7"/>
      <c r="J100" s="7"/>
      <c r="K100" s="7"/>
      <c r="L100" s="7"/>
      <c r="M100" s="26"/>
      <c r="N100" s="26"/>
      <c r="O100" s="35"/>
    </row>
    <row r="101" spans="1:15" x14ac:dyDescent="0.25">
      <c r="A101" s="31" t="s">
        <v>0</v>
      </c>
      <c r="B101" s="7">
        <v>-4623</v>
      </c>
      <c r="C101" s="7">
        <v>-4319</v>
      </c>
      <c r="D101" s="7">
        <v>-4500</v>
      </c>
      <c r="E101" s="7">
        <v>-4198</v>
      </c>
      <c r="F101" s="7">
        <v>-4783</v>
      </c>
      <c r="G101" s="7">
        <v>-6364</v>
      </c>
      <c r="H101" s="7">
        <v>-5473</v>
      </c>
      <c r="I101" s="7">
        <v>-5286</v>
      </c>
      <c r="J101" s="7">
        <v>-6020</v>
      </c>
      <c r="K101" s="7">
        <f>+J101*1.05</f>
        <v>-6321</v>
      </c>
      <c r="L101" s="7"/>
      <c r="M101" s="7"/>
      <c r="N101" s="7"/>
      <c r="O101" s="50"/>
    </row>
    <row r="102" spans="1:15" x14ac:dyDescent="0.25">
      <c r="A102" s="31" t="s">
        <v>1</v>
      </c>
      <c r="B102" s="7"/>
      <c r="C102" s="7"/>
      <c r="D102" s="22">
        <v>0</v>
      </c>
      <c r="E102" s="7">
        <v>378</v>
      </c>
      <c r="F102" s="22">
        <v>0</v>
      </c>
      <c r="G102" s="22">
        <v>0</v>
      </c>
      <c r="H102" s="22">
        <v>0</v>
      </c>
      <c r="I102" s="22"/>
      <c r="J102" s="22"/>
      <c r="K102" s="22"/>
      <c r="L102" s="22"/>
      <c r="M102" s="26"/>
      <c r="N102" s="26"/>
      <c r="O102" s="35"/>
    </row>
    <row r="103" spans="1:15" x14ac:dyDescent="0.25">
      <c r="A103" s="31" t="s">
        <v>19</v>
      </c>
      <c r="B103" s="7"/>
      <c r="C103" s="7"/>
      <c r="D103" s="22"/>
      <c r="E103" s="7"/>
      <c r="F103" s="22"/>
      <c r="G103" s="22">
        <v>-277</v>
      </c>
      <c r="H103" s="22">
        <v>134</v>
      </c>
      <c r="I103" s="22">
        <v>28</v>
      </c>
      <c r="J103" s="22">
        <v>-110</v>
      </c>
      <c r="K103" s="22">
        <v>-45</v>
      </c>
      <c r="L103" s="22"/>
      <c r="M103" s="22"/>
      <c r="N103" s="22"/>
      <c r="O103" s="51"/>
    </row>
    <row r="104" spans="1:15" x14ac:dyDescent="0.25">
      <c r="A104" s="31" t="s">
        <v>12</v>
      </c>
      <c r="B104" s="12">
        <f>SUM(B97:B102)</f>
        <v>7217</v>
      </c>
      <c r="C104" s="12">
        <f>SUM(C97:C102)</f>
        <v>7230</v>
      </c>
      <c r="D104" s="12">
        <f>SUM(D97:D102)</f>
        <v>7058</v>
      </c>
      <c r="E104" s="12">
        <f>SUM(E97:E102)</f>
        <v>7531</v>
      </c>
      <c r="F104" s="12">
        <f>SUM(F97:F102)</f>
        <v>5603</v>
      </c>
      <c r="G104" s="12">
        <f t="shared" ref="G104:K104" si="57">SUM(G97:G103)</f>
        <v>3239</v>
      </c>
      <c r="H104" s="12">
        <f t="shared" si="57"/>
        <v>2177</v>
      </c>
      <c r="I104" s="12">
        <f t="shared" si="57"/>
        <v>1623.7000000000007</v>
      </c>
      <c r="J104" s="12">
        <f t="shared" si="57"/>
        <v>668.87000000000171</v>
      </c>
      <c r="K104" s="12">
        <f t="shared" si="57"/>
        <v>-4.442999999996573</v>
      </c>
      <c r="L104" s="7"/>
      <c r="M104" s="7"/>
      <c r="N104" s="7"/>
      <c r="O104" s="50"/>
    </row>
    <row r="105" spans="1:15" x14ac:dyDescent="0.25">
      <c r="A105" s="42" t="s">
        <v>9</v>
      </c>
      <c r="B105" s="7">
        <v>678</v>
      </c>
      <c r="C105" s="7">
        <v>678</v>
      </c>
      <c r="D105" s="23">
        <v>678</v>
      </c>
      <c r="E105" s="23">
        <v>678</v>
      </c>
      <c r="F105" s="23">
        <v>678</v>
      </c>
      <c r="G105" s="23">
        <v>955</v>
      </c>
      <c r="H105" s="23">
        <v>821</v>
      </c>
      <c r="I105" s="23">
        <v>793</v>
      </c>
      <c r="J105" s="23">
        <v>903</v>
      </c>
      <c r="K105" s="23">
        <v>948</v>
      </c>
      <c r="L105" s="23"/>
      <c r="M105" s="23"/>
      <c r="N105" s="23"/>
      <c r="O105" s="53"/>
    </row>
    <row r="106" spans="1:15" ht="15.75" thickBot="1" x14ac:dyDescent="0.3">
      <c r="A106" s="31" t="s">
        <v>13</v>
      </c>
      <c r="B106" s="11">
        <f t="shared" ref="B106:H106" si="58">+B104+B105</f>
        <v>7895</v>
      </c>
      <c r="C106" s="11">
        <f t="shared" si="58"/>
        <v>7908</v>
      </c>
      <c r="D106" s="11">
        <f t="shared" si="58"/>
        <v>7736</v>
      </c>
      <c r="E106" s="11">
        <f t="shared" si="58"/>
        <v>8209</v>
      </c>
      <c r="F106" s="11">
        <f t="shared" si="58"/>
        <v>6281</v>
      </c>
      <c r="G106" s="11">
        <f t="shared" si="58"/>
        <v>4194</v>
      </c>
      <c r="H106" s="11">
        <f t="shared" si="58"/>
        <v>2998</v>
      </c>
      <c r="I106" s="11">
        <f>SUM(I104:I105)</f>
        <v>2416.7000000000007</v>
      </c>
      <c r="J106" s="11">
        <f>SUM(J104:J105)</f>
        <v>1571.8700000000017</v>
      </c>
      <c r="K106" s="11">
        <f>SUM(K104:K105)</f>
        <v>943.55700000000343</v>
      </c>
      <c r="L106" s="7"/>
      <c r="M106" s="7"/>
      <c r="N106" s="7"/>
      <c r="O106" s="50"/>
    </row>
    <row r="107" spans="1:15" ht="15.75" thickTop="1" x14ac:dyDescent="0.25">
      <c r="A107" s="31" t="s">
        <v>21</v>
      </c>
      <c r="B107" s="7"/>
      <c r="C107" s="7"/>
      <c r="D107" s="7"/>
      <c r="E107" s="7"/>
      <c r="F107" s="7"/>
      <c r="G107" s="7"/>
      <c r="H107" s="24">
        <f>+(H99-G99)/G99</f>
        <v>0</v>
      </c>
      <c r="I107" s="24">
        <f>+(I99-H99)/H99</f>
        <v>0.10000000000000017</v>
      </c>
      <c r="J107" s="24">
        <f>(+J99-I99)/I99</f>
        <v>0.10000000000000003</v>
      </c>
      <c r="K107" s="24">
        <f>+(K99-J99)/J99</f>
        <v>0.10000000000000012</v>
      </c>
      <c r="L107" s="24"/>
      <c r="M107" s="24"/>
      <c r="N107" s="24"/>
      <c r="O107" s="55"/>
    </row>
    <row r="108" spans="1:15" x14ac:dyDescent="0.25">
      <c r="A108" s="43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3"/>
    </row>
    <row r="109" spans="1:15" ht="31.5" customHeight="1" thickBot="1" x14ac:dyDescent="0.3">
      <c r="A109" s="77" t="s">
        <v>37</v>
      </c>
      <c r="B109" s="78"/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9"/>
    </row>
    <row r="110" spans="1:15" ht="15.75" thickBot="1" x14ac:dyDescent="0.3"/>
    <row r="111" spans="1:15" x14ac:dyDescent="0.25">
      <c r="A111" s="44" t="s">
        <v>47</v>
      </c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6"/>
    </row>
    <row r="112" spans="1:15" x14ac:dyDescent="0.25">
      <c r="A112" s="36"/>
      <c r="B112" s="37">
        <v>2010</v>
      </c>
      <c r="C112" s="37">
        <v>2011</v>
      </c>
      <c r="D112" s="37">
        <v>2012</v>
      </c>
      <c r="E112" s="37">
        <v>2013</v>
      </c>
      <c r="F112" s="37">
        <v>2014</v>
      </c>
      <c r="G112" s="37">
        <v>2015</v>
      </c>
      <c r="H112" s="38">
        <v>2016</v>
      </c>
      <c r="I112" s="47">
        <v>2017</v>
      </c>
      <c r="J112" s="25">
        <v>2018</v>
      </c>
      <c r="K112" s="25">
        <v>2019</v>
      </c>
      <c r="L112" s="47">
        <v>2020</v>
      </c>
      <c r="M112" s="25">
        <v>2021</v>
      </c>
      <c r="N112" s="25">
        <v>2022</v>
      </c>
      <c r="O112" s="56">
        <v>2023</v>
      </c>
    </row>
    <row r="113" spans="1:15" x14ac:dyDescent="0.25">
      <c r="A113" s="39"/>
      <c r="B113" s="40"/>
      <c r="C113" s="40"/>
      <c r="D113" s="7"/>
      <c r="E113" s="7"/>
      <c r="F113" s="7"/>
      <c r="G113" s="7"/>
      <c r="H113" s="7"/>
      <c r="I113" s="7"/>
      <c r="J113" s="7"/>
      <c r="K113" s="7"/>
      <c r="L113" s="7"/>
      <c r="M113" s="26"/>
      <c r="N113" s="26"/>
      <c r="O113" s="35"/>
    </row>
    <row r="114" spans="1:15" x14ac:dyDescent="0.25">
      <c r="A114" s="31" t="s">
        <v>8</v>
      </c>
      <c r="B114" s="7">
        <v>7421</v>
      </c>
      <c r="C114" s="7">
        <f>+B121</f>
        <v>7217</v>
      </c>
      <c r="D114" s="7">
        <f>7230</f>
        <v>7230</v>
      </c>
      <c r="E114" s="7">
        <v>7058</v>
      </c>
      <c r="F114" s="7">
        <f t="shared" ref="F114" si="59">+E121</f>
        <v>7531</v>
      </c>
      <c r="G114" s="7">
        <f t="shared" ref="G114" si="60">+F121</f>
        <v>5603</v>
      </c>
      <c r="H114" s="7">
        <f t="shared" ref="H114" si="61">+G121</f>
        <v>3239</v>
      </c>
      <c r="I114" s="7">
        <f t="shared" ref="I114" si="62">+H121</f>
        <v>2177</v>
      </c>
      <c r="J114" s="7">
        <f t="shared" ref="J114" si="63">+I121</f>
        <v>1837.5499999999993</v>
      </c>
      <c r="K114" s="7">
        <f t="shared" ref="K114" si="64">+J121</f>
        <v>1363.8824999999979</v>
      </c>
      <c r="L114" s="7">
        <f t="shared" ref="L114" si="65">+K121</f>
        <v>1299.6648749999958</v>
      </c>
      <c r="M114" s="27">
        <f t="shared" ref="M114" si="66">+L121</f>
        <v>1555.6648749999958</v>
      </c>
      <c r="N114" s="27">
        <f t="shared" ref="N114" si="67">+M121</f>
        <v>1299.5648749999946</v>
      </c>
      <c r="O114" s="49">
        <f t="shared" ref="O114" si="68">+N121</f>
        <v>1299.8098749999936</v>
      </c>
    </row>
    <row r="115" spans="1:15" x14ac:dyDescent="0.25">
      <c r="A115" s="41" t="s">
        <v>7</v>
      </c>
      <c r="B115" s="22"/>
      <c r="C115" s="22"/>
      <c r="D115" s="22">
        <v>0</v>
      </c>
      <c r="E115" s="22">
        <v>0</v>
      </c>
      <c r="F115" s="22">
        <v>-1469</v>
      </c>
      <c r="G115" s="22"/>
      <c r="H115" s="22"/>
      <c r="I115" s="22"/>
      <c r="J115" s="22"/>
      <c r="K115" s="22"/>
      <c r="L115" s="22"/>
      <c r="M115" s="26"/>
      <c r="N115" s="26"/>
      <c r="O115" s="35"/>
    </row>
    <row r="116" spans="1:15" x14ac:dyDescent="0.25">
      <c r="A116" s="31" t="s">
        <v>11</v>
      </c>
      <c r="B116" s="7">
        <v>4277</v>
      </c>
      <c r="C116" s="7">
        <v>4277</v>
      </c>
      <c r="D116" s="7">
        <v>4277</v>
      </c>
      <c r="E116" s="7">
        <v>4277</v>
      </c>
      <c r="F116" s="7">
        <v>4277</v>
      </c>
      <c r="G116" s="7">
        <v>4277</v>
      </c>
      <c r="H116" s="7">
        <v>4277</v>
      </c>
      <c r="I116" s="7">
        <f>+H116*1.15</f>
        <v>4918.5499999999993</v>
      </c>
      <c r="J116" s="7">
        <f t="shared" ref="J116" si="69">+I116*1.15</f>
        <v>5656.3324999999986</v>
      </c>
      <c r="K116" s="7">
        <f>+J116*1.15-203</f>
        <v>6301.782374999998</v>
      </c>
      <c r="L116" s="7">
        <v>6302</v>
      </c>
      <c r="M116" s="7">
        <f>7084-256</f>
        <v>6828</v>
      </c>
      <c r="N116" s="7">
        <v>7353</v>
      </c>
      <c r="O116" s="50">
        <v>7353</v>
      </c>
    </row>
    <row r="117" spans="1:15" x14ac:dyDescent="0.25">
      <c r="A117" s="31" t="s">
        <v>10</v>
      </c>
      <c r="B117" s="7">
        <f>82+60</f>
        <v>142</v>
      </c>
      <c r="C117" s="7">
        <v>55</v>
      </c>
      <c r="D117" s="7">
        <f>4328-4277</f>
        <v>51</v>
      </c>
      <c r="E117" s="7">
        <f>4293-4277</f>
        <v>16</v>
      </c>
      <c r="F117" s="7">
        <f>4324-4277</f>
        <v>47</v>
      </c>
      <c r="G117" s="7"/>
      <c r="H117" s="7"/>
      <c r="I117" s="7"/>
      <c r="J117" s="7"/>
      <c r="K117" s="7"/>
      <c r="L117" s="7"/>
      <c r="M117" s="26"/>
      <c r="N117" s="26"/>
      <c r="O117" s="35"/>
    </row>
    <row r="118" spans="1:15" x14ac:dyDescent="0.25">
      <c r="A118" s="31" t="s">
        <v>0</v>
      </c>
      <c r="B118" s="7">
        <v>-4623</v>
      </c>
      <c r="C118" s="7">
        <v>-4319</v>
      </c>
      <c r="D118" s="7">
        <v>-4500</v>
      </c>
      <c r="E118" s="7">
        <v>-4198</v>
      </c>
      <c r="F118" s="7">
        <v>-4783</v>
      </c>
      <c r="G118" s="7">
        <v>-6364</v>
      </c>
      <c r="H118" s="7">
        <v>-5473</v>
      </c>
      <c r="I118" s="7">
        <v>-5286</v>
      </c>
      <c r="J118" s="7">
        <v>-6020</v>
      </c>
      <c r="K118" s="7">
        <f>+J118*1.05</f>
        <v>-6321</v>
      </c>
      <c r="L118" s="7">
        <v>-6079</v>
      </c>
      <c r="M118" s="7">
        <f>+K118*1.1</f>
        <v>-6953.1</v>
      </c>
      <c r="N118" s="7">
        <f>+M118*1.05</f>
        <v>-7300.755000000001</v>
      </c>
      <c r="O118" s="50">
        <f>+L118*1.15</f>
        <v>-6990.8499999999995</v>
      </c>
    </row>
    <row r="119" spans="1:15" x14ac:dyDescent="0.25">
      <c r="A119" s="31" t="s">
        <v>1</v>
      </c>
      <c r="B119" s="7"/>
      <c r="C119" s="7"/>
      <c r="D119" s="22">
        <v>0</v>
      </c>
      <c r="E119" s="7">
        <v>378</v>
      </c>
      <c r="F119" s="22">
        <v>0</v>
      </c>
      <c r="G119" s="22">
        <v>0</v>
      </c>
      <c r="H119" s="22">
        <v>0</v>
      </c>
      <c r="I119" s="22"/>
      <c r="J119" s="22"/>
      <c r="K119" s="22"/>
      <c r="L119" s="22"/>
      <c r="M119" s="26"/>
      <c r="N119" s="26"/>
      <c r="O119" s="35"/>
    </row>
    <row r="120" spans="1:15" x14ac:dyDescent="0.25">
      <c r="A120" s="31" t="s">
        <v>19</v>
      </c>
      <c r="B120" s="7"/>
      <c r="C120" s="7"/>
      <c r="D120" s="22"/>
      <c r="E120" s="7"/>
      <c r="F120" s="22"/>
      <c r="G120" s="22">
        <v>-277</v>
      </c>
      <c r="H120" s="22">
        <v>134</v>
      </c>
      <c r="I120" s="22">
        <v>28</v>
      </c>
      <c r="J120" s="22">
        <v>-110</v>
      </c>
      <c r="K120" s="22">
        <v>-45</v>
      </c>
      <c r="L120" s="22">
        <v>33</v>
      </c>
      <c r="M120" s="22">
        <v>-131</v>
      </c>
      <c r="N120" s="22">
        <v>-52</v>
      </c>
      <c r="O120" s="51">
        <v>46</v>
      </c>
    </row>
    <row r="121" spans="1:15" x14ac:dyDescent="0.25">
      <c r="A121" s="31" t="s">
        <v>12</v>
      </c>
      <c r="B121" s="12">
        <f>SUM(B114:B119)</f>
        <v>7217</v>
      </c>
      <c r="C121" s="12">
        <f>SUM(C114:C119)</f>
        <v>7230</v>
      </c>
      <c r="D121" s="12">
        <f>SUM(D114:D119)</f>
        <v>7058</v>
      </c>
      <c r="E121" s="12">
        <f>SUM(E114:E119)</f>
        <v>7531</v>
      </c>
      <c r="F121" s="12">
        <f>SUM(F114:F119)</f>
        <v>5603</v>
      </c>
      <c r="G121" s="12">
        <f t="shared" ref="G121:O121" si="70">SUM(G114:G120)</f>
        <v>3239</v>
      </c>
      <c r="H121" s="12">
        <f t="shared" si="70"/>
        <v>2177</v>
      </c>
      <c r="I121" s="12">
        <f t="shared" si="70"/>
        <v>1837.5499999999993</v>
      </c>
      <c r="J121" s="12">
        <f t="shared" si="70"/>
        <v>1363.8824999999979</v>
      </c>
      <c r="K121" s="12">
        <f t="shared" si="70"/>
        <v>1299.6648749999958</v>
      </c>
      <c r="L121" s="12">
        <f t="shared" si="70"/>
        <v>1555.6648749999958</v>
      </c>
      <c r="M121" s="12">
        <f t="shared" si="70"/>
        <v>1299.5648749999946</v>
      </c>
      <c r="N121" s="12">
        <f t="shared" si="70"/>
        <v>1299.8098749999936</v>
      </c>
      <c r="O121" s="52">
        <f t="shared" si="70"/>
        <v>1707.9598749999941</v>
      </c>
    </row>
    <row r="122" spans="1:15" x14ac:dyDescent="0.25">
      <c r="A122" s="42" t="s">
        <v>9</v>
      </c>
      <c r="B122" s="7">
        <v>678</v>
      </c>
      <c r="C122" s="7">
        <v>678</v>
      </c>
      <c r="D122" s="23">
        <v>678</v>
      </c>
      <c r="E122" s="23">
        <v>678</v>
      </c>
      <c r="F122" s="23">
        <v>678</v>
      </c>
      <c r="G122" s="23">
        <v>955</v>
      </c>
      <c r="H122" s="23">
        <v>821</v>
      </c>
      <c r="I122" s="23">
        <v>793</v>
      </c>
      <c r="J122" s="23">
        <v>903</v>
      </c>
      <c r="K122" s="23">
        <v>948</v>
      </c>
      <c r="L122" s="23">
        <v>996</v>
      </c>
      <c r="M122" s="23">
        <v>1043</v>
      </c>
      <c r="N122" s="23">
        <v>1095</v>
      </c>
      <c r="O122" s="53">
        <v>1049</v>
      </c>
    </row>
    <row r="123" spans="1:15" ht="15.75" thickBot="1" x14ac:dyDescent="0.3">
      <c r="A123" s="31" t="s">
        <v>13</v>
      </c>
      <c r="B123" s="11">
        <f t="shared" ref="B123:H123" si="71">+B121+B122</f>
        <v>7895</v>
      </c>
      <c r="C123" s="11">
        <f t="shared" si="71"/>
        <v>7908</v>
      </c>
      <c r="D123" s="11">
        <f t="shared" si="71"/>
        <v>7736</v>
      </c>
      <c r="E123" s="11">
        <f t="shared" si="71"/>
        <v>8209</v>
      </c>
      <c r="F123" s="11">
        <f t="shared" si="71"/>
        <v>6281</v>
      </c>
      <c r="G123" s="11">
        <f t="shared" si="71"/>
        <v>4194</v>
      </c>
      <c r="H123" s="11">
        <f t="shared" si="71"/>
        <v>2998</v>
      </c>
      <c r="I123" s="11">
        <f>SUM(I121:I122)</f>
        <v>2630.5499999999993</v>
      </c>
      <c r="J123" s="11">
        <f>SUM(J121:J122)</f>
        <v>2266.8824999999979</v>
      </c>
      <c r="K123" s="11">
        <f>SUM(K121:K122)</f>
        <v>2247.6648749999958</v>
      </c>
      <c r="L123" s="11">
        <f>SUM(L121:L122)</f>
        <v>2551.6648749999958</v>
      </c>
      <c r="M123" s="11">
        <f>SUM(M121:M122)</f>
        <v>2342.5648749999946</v>
      </c>
      <c r="N123" s="11">
        <f t="shared" ref="N123:O123" si="72">SUM(N121:N122)</f>
        <v>2394.8098749999936</v>
      </c>
      <c r="O123" s="54">
        <f t="shared" si="72"/>
        <v>2756.9598749999941</v>
      </c>
    </row>
    <row r="124" spans="1:15" ht="15.75" thickTop="1" x14ac:dyDescent="0.25">
      <c r="A124" s="31" t="s">
        <v>21</v>
      </c>
      <c r="B124" s="7"/>
      <c r="C124" s="7"/>
      <c r="D124" s="7"/>
      <c r="E124" s="7"/>
      <c r="F124" s="7"/>
      <c r="G124" s="7"/>
      <c r="H124" s="24">
        <f>+(H116-G116)/G116</f>
        <v>0</v>
      </c>
      <c r="I124" s="24">
        <f>+(I116-H116)/H116</f>
        <v>0.14999999999999983</v>
      </c>
      <c r="J124" s="24">
        <f>(+J116-I116)/I116</f>
        <v>0.14999999999999988</v>
      </c>
      <c r="K124" s="24">
        <f>+(K116-J116)/J116</f>
        <v>0.11411102070113444</v>
      </c>
      <c r="L124" s="24">
        <f>+(L116-K116)/K116</f>
        <v>3.4533880583593561E-5</v>
      </c>
      <c r="M124" s="24">
        <f>+(M116-L116)/L116</f>
        <v>8.3465566486829582E-2</v>
      </c>
      <c r="N124" s="24">
        <f t="shared" ref="N124" si="73">+(N116-M116)/M116</f>
        <v>7.6889279437609842E-2</v>
      </c>
      <c r="O124" s="55">
        <f t="shared" ref="O124" si="74">+(O116-N116)/N116</f>
        <v>0</v>
      </c>
    </row>
    <row r="125" spans="1:15" x14ac:dyDescent="0.25">
      <c r="A125" s="43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3"/>
    </row>
    <row r="126" spans="1:15" ht="25.9" customHeight="1" thickBot="1" x14ac:dyDescent="0.3">
      <c r="A126" s="77" t="s">
        <v>37</v>
      </c>
      <c r="B126" s="78"/>
      <c r="C126" s="78"/>
      <c r="D126" s="78"/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9"/>
    </row>
  </sheetData>
  <mergeCells count="13">
    <mergeCell ref="W1:AE1"/>
    <mergeCell ref="A1:O1"/>
    <mergeCell ref="W22:AE22"/>
    <mergeCell ref="A109:O109"/>
    <mergeCell ref="A126:O126"/>
    <mergeCell ref="A92:O92"/>
    <mergeCell ref="A20:O20"/>
    <mergeCell ref="Q20:AE20"/>
    <mergeCell ref="A58:O58"/>
    <mergeCell ref="A75:O75"/>
    <mergeCell ref="A41:O41"/>
    <mergeCell ref="Q41:AE41"/>
    <mergeCell ref="A43:O43"/>
  </mergeCells>
  <pageMargins left="0" right="0" top="0.5" bottom="0.5" header="0.3" footer="0.3"/>
  <pageSetup paperSize="9" scale="69" orientation="landscape" r:id="rId1"/>
  <rowBreaks count="2" manualBreakCount="2">
    <brk id="42" max="16383" man="1"/>
    <brk id="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opLeftCell="A43" workbookViewId="0">
      <selection activeCell="A55" sqref="A55:XFD71"/>
    </sheetView>
  </sheetViews>
  <sheetFormatPr defaultColWidth="9.140625" defaultRowHeight="15" x14ac:dyDescent="0.25"/>
  <cols>
    <col min="1" max="1" width="35.140625" style="2" customWidth="1"/>
    <col min="2" max="3" width="13.28515625" style="2" customWidth="1"/>
    <col min="4" max="4" width="10.5703125" style="2" bestFit="1" customWidth="1"/>
    <col min="5" max="5" width="10.7109375" style="2" bestFit="1" customWidth="1"/>
    <col min="6" max="7" width="10.5703125" style="2" bestFit="1" customWidth="1"/>
    <col min="8" max="8" width="10.28515625" style="2" bestFit="1" customWidth="1"/>
    <col min="9" max="9" width="11.28515625" style="2" customWidth="1"/>
    <col min="10" max="10" width="14" style="2" customWidth="1"/>
    <col min="11" max="12" width="10.28515625" style="2" customWidth="1"/>
    <col min="13" max="16384" width="9.140625" style="2"/>
  </cols>
  <sheetData>
    <row r="1" spans="1:12" x14ac:dyDescent="0.25">
      <c r="A1" s="1" t="s">
        <v>30</v>
      </c>
      <c r="B1" s="1"/>
      <c r="C1" s="1"/>
    </row>
    <row r="2" spans="1:12" x14ac:dyDescent="0.25">
      <c r="A2" s="1"/>
      <c r="B2" s="1"/>
      <c r="C2" s="1"/>
    </row>
    <row r="3" spans="1:12" ht="30" customHeight="1" x14ac:dyDescent="0.25">
      <c r="I3" s="86" t="s">
        <v>14</v>
      </c>
      <c r="J3" s="86"/>
      <c r="K3" s="86"/>
      <c r="L3" s="86"/>
    </row>
    <row r="4" spans="1:12" s="3" customFormat="1" ht="45" x14ac:dyDescent="0.25">
      <c r="B4" s="3">
        <v>2010</v>
      </c>
      <c r="C4" s="3">
        <v>2011</v>
      </c>
      <c r="D4" s="3">
        <v>2012</v>
      </c>
      <c r="E4" s="3">
        <v>2013</v>
      </c>
      <c r="F4" s="3">
        <v>2014</v>
      </c>
      <c r="G4" s="3">
        <v>2015</v>
      </c>
      <c r="H4" s="3">
        <v>2016</v>
      </c>
      <c r="I4" s="19" t="s">
        <v>18</v>
      </c>
      <c r="J4" s="19" t="s">
        <v>15</v>
      </c>
      <c r="K4" s="19" t="s">
        <v>16</v>
      </c>
      <c r="L4" s="19" t="s">
        <v>17</v>
      </c>
    </row>
    <row r="5" spans="1:12" s="3" customFormat="1" x14ac:dyDescent="0.25">
      <c r="B5" s="3" t="s">
        <v>3</v>
      </c>
      <c r="C5" s="3" t="s">
        <v>3</v>
      </c>
      <c r="D5" s="3" t="s">
        <v>3</v>
      </c>
      <c r="E5" s="3" t="s">
        <v>3</v>
      </c>
      <c r="F5" s="3" t="s">
        <v>4</v>
      </c>
      <c r="G5" s="3" t="s">
        <v>4</v>
      </c>
      <c r="H5" s="3" t="s">
        <v>4</v>
      </c>
      <c r="I5" s="13"/>
      <c r="J5" s="13"/>
      <c r="K5" s="13"/>
      <c r="L5" s="13"/>
    </row>
    <row r="6" spans="1:12" s="3" customFormat="1" x14ac:dyDescent="0.25">
      <c r="B6" s="3" t="s">
        <v>5</v>
      </c>
      <c r="C6" s="3" t="s">
        <v>5</v>
      </c>
      <c r="D6" s="3" t="s">
        <v>5</v>
      </c>
      <c r="E6" s="3" t="s">
        <v>5</v>
      </c>
      <c r="F6" s="3" t="s">
        <v>5</v>
      </c>
      <c r="G6" s="3" t="s">
        <v>6</v>
      </c>
      <c r="H6" s="3" t="s">
        <v>6</v>
      </c>
      <c r="I6" s="13"/>
      <c r="J6" s="13"/>
      <c r="K6" s="13"/>
      <c r="L6" s="13"/>
    </row>
    <row r="7" spans="1:12" x14ac:dyDescent="0.25">
      <c r="A7" s="4" t="s">
        <v>2</v>
      </c>
      <c r="B7" s="10"/>
      <c r="C7" s="10"/>
      <c r="D7" s="5"/>
      <c r="E7" s="5"/>
      <c r="F7" s="5"/>
      <c r="G7" s="5"/>
      <c r="H7" s="5"/>
      <c r="I7" s="14"/>
      <c r="J7" s="14"/>
      <c r="K7" s="14"/>
      <c r="L7" s="14"/>
    </row>
    <row r="8" spans="1:12" x14ac:dyDescent="0.25">
      <c r="A8" s="2" t="s">
        <v>8</v>
      </c>
      <c r="B8" s="5">
        <v>7421</v>
      </c>
      <c r="C8" s="5">
        <f>+B15</f>
        <v>7217</v>
      </c>
      <c r="D8" s="5">
        <f>7230</f>
        <v>7230</v>
      </c>
      <c r="E8" s="5">
        <v>7058</v>
      </c>
      <c r="F8" s="5">
        <f>+E15</f>
        <v>7531</v>
      </c>
      <c r="G8" s="5">
        <f>+F15</f>
        <v>5603</v>
      </c>
      <c r="H8" s="5">
        <f>+G15</f>
        <v>3239</v>
      </c>
      <c r="I8" s="14">
        <f>+H15</f>
        <v>2177</v>
      </c>
      <c r="J8" s="14">
        <f>+H15</f>
        <v>2177</v>
      </c>
      <c r="K8" s="14">
        <f>+H15</f>
        <v>2177</v>
      </c>
      <c r="L8" s="14">
        <f>+H15</f>
        <v>2177</v>
      </c>
    </row>
    <row r="9" spans="1:12" s="1" customFormat="1" x14ac:dyDescent="0.25">
      <c r="A9" s="1" t="s">
        <v>7</v>
      </c>
      <c r="B9" s="6"/>
      <c r="C9" s="6"/>
      <c r="D9" s="6">
        <v>0</v>
      </c>
      <c r="E9" s="6">
        <v>0</v>
      </c>
      <c r="F9" s="6">
        <v>-1469</v>
      </c>
      <c r="G9" s="6"/>
      <c r="H9" s="6"/>
      <c r="I9" s="15"/>
      <c r="J9" s="15"/>
      <c r="K9" s="15"/>
      <c r="L9" s="15"/>
    </row>
    <row r="10" spans="1:12" x14ac:dyDescent="0.25">
      <c r="A10" s="2" t="s">
        <v>11</v>
      </c>
      <c r="B10" s="5">
        <v>4277</v>
      </c>
      <c r="C10" s="5">
        <v>4277</v>
      </c>
      <c r="D10" s="5">
        <v>4277</v>
      </c>
      <c r="E10" s="5">
        <v>4277</v>
      </c>
      <c r="F10" s="5">
        <v>4277</v>
      </c>
      <c r="G10" s="5">
        <v>4277</v>
      </c>
      <c r="H10" s="5">
        <v>4277</v>
      </c>
      <c r="I10" s="14">
        <v>4277</v>
      </c>
      <c r="J10" s="14">
        <v>4490</v>
      </c>
      <c r="K10" s="14">
        <v>4705</v>
      </c>
      <c r="L10" s="14">
        <v>4918</v>
      </c>
    </row>
    <row r="11" spans="1:12" x14ac:dyDescent="0.25">
      <c r="A11" s="2" t="s">
        <v>10</v>
      </c>
      <c r="B11" s="5">
        <f>82+60</f>
        <v>142</v>
      </c>
      <c r="C11" s="5">
        <v>55</v>
      </c>
      <c r="D11" s="5">
        <f>4328-4277</f>
        <v>51</v>
      </c>
      <c r="E11" s="5">
        <f>4293-4277</f>
        <v>16</v>
      </c>
      <c r="F11" s="5">
        <f>4324-4277</f>
        <v>47</v>
      </c>
      <c r="G11" s="5"/>
      <c r="H11" s="5"/>
      <c r="I11" s="14"/>
      <c r="J11" s="14"/>
      <c r="K11" s="14"/>
      <c r="L11" s="14"/>
    </row>
    <row r="12" spans="1:12" x14ac:dyDescent="0.25">
      <c r="A12" s="2" t="s">
        <v>0</v>
      </c>
      <c r="B12" s="5">
        <v>-4623</v>
      </c>
      <c r="C12" s="5">
        <v>-4319</v>
      </c>
      <c r="D12" s="5">
        <v>-4500</v>
      </c>
      <c r="E12" s="5">
        <v>-4198</v>
      </c>
      <c r="F12" s="5">
        <v>-4783</v>
      </c>
      <c r="G12" s="5">
        <v>-6364</v>
      </c>
      <c r="H12" s="5">
        <v>-5473</v>
      </c>
      <c r="I12" s="14">
        <v>-5286</v>
      </c>
      <c r="J12" s="14">
        <v>-5286</v>
      </c>
      <c r="K12" s="14">
        <v>-5286</v>
      </c>
      <c r="L12" s="14">
        <v>-5286</v>
      </c>
    </row>
    <row r="13" spans="1:12" x14ac:dyDescent="0.25">
      <c r="A13" s="2" t="s">
        <v>1</v>
      </c>
      <c r="B13" s="5"/>
      <c r="C13" s="5"/>
      <c r="D13" s="6">
        <v>0</v>
      </c>
      <c r="E13" s="5">
        <v>378</v>
      </c>
      <c r="F13" s="6">
        <v>0</v>
      </c>
      <c r="G13" s="6">
        <v>0</v>
      </c>
      <c r="H13" s="6">
        <v>0</v>
      </c>
      <c r="I13" s="15"/>
      <c r="J13" s="15"/>
      <c r="K13" s="15"/>
      <c r="L13" s="15"/>
    </row>
    <row r="14" spans="1:12" x14ac:dyDescent="0.25">
      <c r="A14" s="2" t="s">
        <v>19</v>
      </c>
      <c r="B14" s="5"/>
      <c r="C14" s="5"/>
      <c r="D14" s="6"/>
      <c r="E14" s="5"/>
      <c r="F14" s="6"/>
      <c r="G14" s="6">
        <v>-277</v>
      </c>
      <c r="H14" s="6">
        <v>134</v>
      </c>
      <c r="I14" s="15">
        <v>28</v>
      </c>
      <c r="J14" s="15">
        <v>28</v>
      </c>
      <c r="K14" s="15">
        <v>28</v>
      </c>
      <c r="L14" s="15">
        <v>28</v>
      </c>
    </row>
    <row r="15" spans="1:12" x14ac:dyDescent="0.25">
      <c r="A15" s="2" t="s">
        <v>12</v>
      </c>
      <c r="B15" s="12">
        <f t="shared" ref="B15:L15" si="0">SUM(B8:B14)</f>
        <v>7217</v>
      </c>
      <c r="C15" s="12">
        <f t="shared" si="0"/>
        <v>7230</v>
      </c>
      <c r="D15" s="12">
        <f t="shared" si="0"/>
        <v>7058</v>
      </c>
      <c r="E15" s="12">
        <f t="shared" si="0"/>
        <v>7531</v>
      </c>
      <c r="F15" s="12">
        <f t="shared" si="0"/>
        <v>5603</v>
      </c>
      <c r="G15" s="12">
        <f t="shared" si="0"/>
        <v>3239</v>
      </c>
      <c r="H15" s="12">
        <f t="shared" si="0"/>
        <v>2177</v>
      </c>
      <c r="I15" s="16">
        <f t="shared" si="0"/>
        <v>1196</v>
      </c>
      <c r="J15" s="16">
        <f t="shared" si="0"/>
        <v>1409</v>
      </c>
      <c r="K15" s="16">
        <f t="shared" si="0"/>
        <v>1624</v>
      </c>
      <c r="L15" s="16">
        <f t="shared" si="0"/>
        <v>1837</v>
      </c>
    </row>
    <row r="16" spans="1:12" s="8" customFormat="1" x14ac:dyDescent="0.25">
      <c r="A16" s="8" t="s">
        <v>9</v>
      </c>
      <c r="B16" s="5">
        <v>678</v>
      </c>
      <c r="C16" s="5">
        <v>678</v>
      </c>
      <c r="D16" s="9">
        <v>678</v>
      </c>
      <c r="E16" s="9">
        <v>678</v>
      </c>
      <c r="F16" s="9">
        <v>678</v>
      </c>
      <c r="G16" s="9">
        <v>955</v>
      </c>
      <c r="H16" s="9">
        <v>821</v>
      </c>
      <c r="I16" s="17">
        <v>793</v>
      </c>
      <c r="J16" s="17">
        <v>793</v>
      </c>
      <c r="K16" s="17">
        <v>793</v>
      </c>
      <c r="L16" s="17">
        <v>793</v>
      </c>
    </row>
    <row r="17" spans="1:12" ht="15.75" thickBot="1" x14ac:dyDescent="0.3">
      <c r="A17" s="2" t="s">
        <v>13</v>
      </c>
      <c r="B17" s="11">
        <f t="shared" ref="B17:H17" si="1">+B15+B16</f>
        <v>7895</v>
      </c>
      <c r="C17" s="11">
        <f t="shared" si="1"/>
        <v>7908</v>
      </c>
      <c r="D17" s="11">
        <f t="shared" si="1"/>
        <v>7736</v>
      </c>
      <c r="E17" s="11">
        <f t="shared" si="1"/>
        <v>8209</v>
      </c>
      <c r="F17" s="11">
        <f t="shared" si="1"/>
        <v>6281</v>
      </c>
      <c r="G17" s="11">
        <f t="shared" si="1"/>
        <v>4194</v>
      </c>
      <c r="H17" s="11">
        <f t="shared" si="1"/>
        <v>2998</v>
      </c>
      <c r="I17" s="18">
        <f>SUM(I15:I16)</f>
        <v>1989</v>
      </c>
      <c r="J17" s="18">
        <f>SUM(J15:J16)</f>
        <v>2202</v>
      </c>
      <c r="K17" s="18">
        <f>SUM(K15:K16)</f>
        <v>2417</v>
      </c>
      <c r="L17" s="18">
        <f>SUM(L15:L16)</f>
        <v>2630</v>
      </c>
    </row>
    <row r="18" spans="1:12" ht="15.75" thickTop="1" x14ac:dyDescent="0.25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2" x14ac:dyDescent="0.25">
      <c r="A19" s="1" t="s">
        <v>31</v>
      </c>
      <c r="B19" s="1"/>
      <c r="C19" s="1"/>
    </row>
    <row r="20" spans="1:12" x14ac:dyDescent="0.25">
      <c r="A20" s="2" t="s">
        <v>28</v>
      </c>
    </row>
    <row r="21" spans="1:12" ht="75" x14ac:dyDescent="0.25">
      <c r="A21" s="3"/>
      <c r="B21" s="3">
        <v>2010</v>
      </c>
      <c r="C21" s="3">
        <v>2011</v>
      </c>
      <c r="D21" s="3">
        <v>2012</v>
      </c>
      <c r="E21" s="3">
        <v>2013</v>
      </c>
      <c r="F21" s="3">
        <v>2014</v>
      </c>
      <c r="G21" s="3">
        <v>2015</v>
      </c>
      <c r="H21" s="13">
        <v>2016</v>
      </c>
      <c r="I21" s="19" t="s">
        <v>20</v>
      </c>
      <c r="J21" s="19" t="s">
        <v>29</v>
      </c>
      <c r="K21" s="21"/>
      <c r="L21" s="21"/>
    </row>
    <row r="22" spans="1:12" x14ac:dyDescent="0.25">
      <c r="A22" s="3"/>
      <c r="B22" s="3" t="s">
        <v>3</v>
      </c>
      <c r="C22" s="3" t="s">
        <v>3</v>
      </c>
      <c r="D22" s="3" t="s">
        <v>3</v>
      </c>
      <c r="E22" s="3" t="s">
        <v>3</v>
      </c>
      <c r="F22" s="3" t="s">
        <v>4</v>
      </c>
      <c r="G22" s="3" t="s">
        <v>4</v>
      </c>
      <c r="H22" s="13" t="s">
        <v>4</v>
      </c>
      <c r="I22" s="13"/>
      <c r="J22" s="13"/>
      <c r="K22" s="3"/>
      <c r="L22" s="3"/>
    </row>
    <row r="23" spans="1:12" x14ac:dyDescent="0.25">
      <c r="A23" s="3"/>
      <c r="B23" s="3" t="s">
        <v>5</v>
      </c>
      <c r="C23" s="3" t="s">
        <v>5</v>
      </c>
      <c r="D23" s="3" t="s">
        <v>5</v>
      </c>
      <c r="E23" s="3" t="s">
        <v>5</v>
      </c>
      <c r="F23" s="3" t="s">
        <v>5</v>
      </c>
      <c r="G23" s="3" t="s">
        <v>6</v>
      </c>
      <c r="H23" s="13" t="s">
        <v>6</v>
      </c>
      <c r="I23" s="13"/>
      <c r="J23" s="13"/>
      <c r="K23" s="3"/>
      <c r="L23" s="3"/>
    </row>
    <row r="24" spans="1:12" x14ac:dyDescent="0.25">
      <c r="A24" s="4" t="s">
        <v>2</v>
      </c>
      <c r="B24" s="10"/>
      <c r="C24" s="10"/>
      <c r="D24" s="5"/>
      <c r="E24" s="5"/>
      <c r="F24" s="5"/>
      <c r="G24" s="5"/>
      <c r="H24" s="14"/>
      <c r="I24" s="14"/>
      <c r="J24" s="14"/>
      <c r="K24" s="5"/>
      <c r="L24" s="5"/>
    </row>
    <row r="25" spans="1:12" x14ac:dyDescent="0.25">
      <c r="A25" s="2" t="s">
        <v>8</v>
      </c>
      <c r="B25" s="5">
        <v>7421</v>
      </c>
      <c r="C25" s="5">
        <f>+B32</f>
        <v>7217</v>
      </c>
      <c r="D25" s="5">
        <f>7230</f>
        <v>7230</v>
      </c>
      <c r="E25" s="5">
        <v>7058</v>
      </c>
      <c r="F25" s="5">
        <f>+E32</f>
        <v>7531</v>
      </c>
      <c r="G25" s="5">
        <f>+F32</f>
        <v>5603</v>
      </c>
      <c r="H25" s="14">
        <f>+G32</f>
        <v>3239</v>
      </c>
      <c r="I25" s="14">
        <f>+H32</f>
        <v>2177</v>
      </c>
      <c r="J25" s="14">
        <f>+I32</f>
        <v>1196</v>
      </c>
      <c r="K25" s="5"/>
      <c r="L25" s="5"/>
    </row>
    <row r="26" spans="1:12" x14ac:dyDescent="0.25">
      <c r="A26" s="1" t="s">
        <v>7</v>
      </c>
      <c r="B26" s="6"/>
      <c r="C26" s="6"/>
      <c r="D26" s="6">
        <v>0</v>
      </c>
      <c r="E26" s="6">
        <v>0</v>
      </c>
      <c r="F26" s="6">
        <v>-1469</v>
      </c>
      <c r="G26" s="6"/>
      <c r="H26" s="15"/>
      <c r="I26" s="15"/>
      <c r="J26" s="15"/>
      <c r="K26" s="6"/>
      <c r="L26" s="6"/>
    </row>
    <row r="27" spans="1:12" x14ac:dyDescent="0.25">
      <c r="A27" s="2" t="s">
        <v>11</v>
      </c>
      <c r="B27" s="5">
        <v>4277</v>
      </c>
      <c r="C27" s="5">
        <v>4277</v>
      </c>
      <c r="D27" s="5">
        <v>4277</v>
      </c>
      <c r="E27" s="5">
        <v>4277</v>
      </c>
      <c r="F27" s="5">
        <v>4277</v>
      </c>
      <c r="G27" s="5">
        <v>4277</v>
      </c>
      <c r="H27" s="14">
        <v>4277</v>
      </c>
      <c r="I27" s="14">
        <v>4277</v>
      </c>
      <c r="J27" s="14">
        <v>4277</v>
      </c>
      <c r="K27" s="5"/>
      <c r="L27" s="5"/>
    </row>
    <row r="28" spans="1:12" x14ac:dyDescent="0.25">
      <c r="A28" s="2" t="s">
        <v>10</v>
      </c>
      <c r="B28" s="5">
        <f>82+60</f>
        <v>142</v>
      </c>
      <c r="C28" s="5">
        <v>55</v>
      </c>
      <c r="D28" s="5">
        <f>4328-4277</f>
        <v>51</v>
      </c>
      <c r="E28" s="5">
        <f>4293-4277</f>
        <v>16</v>
      </c>
      <c r="F28" s="5">
        <f>4324-4277</f>
        <v>47</v>
      </c>
      <c r="G28" s="5"/>
      <c r="H28" s="14"/>
      <c r="I28" s="14"/>
      <c r="J28" s="14"/>
      <c r="K28" s="5"/>
      <c r="L28" s="5"/>
    </row>
    <row r="29" spans="1:12" x14ac:dyDescent="0.25">
      <c r="A29" s="2" t="s">
        <v>0</v>
      </c>
      <c r="B29" s="5">
        <v>-4623</v>
      </c>
      <c r="C29" s="5">
        <v>-4319</v>
      </c>
      <c r="D29" s="5">
        <v>-4500</v>
      </c>
      <c r="E29" s="5">
        <v>-4198</v>
      </c>
      <c r="F29" s="5">
        <v>-4783</v>
      </c>
      <c r="G29" s="5">
        <v>-6364</v>
      </c>
      <c r="H29" s="14">
        <v>-5473</v>
      </c>
      <c r="I29" s="14">
        <v>-5286</v>
      </c>
      <c r="J29" s="14">
        <f>H29*1.1</f>
        <v>-6020.3</v>
      </c>
      <c r="K29" s="5"/>
      <c r="L29" s="5"/>
    </row>
    <row r="30" spans="1:12" x14ac:dyDescent="0.25">
      <c r="A30" s="2" t="s">
        <v>1</v>
      </c>
      <c r="B30" s="5"/>
      <c r="C30" s="5"/>
      <c r="D30" s="6">
        <v>0</v>
      </c>
      <c r="E30" s="5">
        <v>378</v>
      </c>
      <c r="F30" s="6">
        <v>0</v>
      </c>
      <c r="G30" s="6">
        <v>0</v>
      </c>
      <c r="H30" s="15">
        <v>0</v>
      </c>
      <c r="I30" s="15"/>
      <c r="J30" s="15"/>
      <c r="K30" s="6"/>
      <c r="L30" s="6"/>
    </row>
    <row r="31" spans="1:12" x14ac:dyDescent="0.25">
      <c r="A31" s="2" t="s">
        <v>19</v>
      </c>
      <c r="B31" s="5"/>
      <c r="C31" s="5"/>
      <c r="D31" s="6"/>
      <c r="E31" s="5"/>
      <c r="F31" s="6"/>
      <c r="G31" s="6">
        <v>-277</v>
      </c>
      <c r="H31" s="15">
        <v>134</v>
      </c>
      <c r="I31" s="15">
        <v>28</v>
      </c>
      <c r="J31" s="15">
        <v>-110</v>
      </c>
      <c r="K31" s="22"/>
      <c r="L31" s="22"/>
    </row>
    <row r="32" spans="1:12" x14ac:dyDescent="0.25">
      <c r="A32" s="2" t="s">
        <v>12</v>
      </c>
      <c r="B32" s="12">
        <f>SUM(B25:B30)</f>
        <v>7217</v>
      </c>
      <c r="C32" s="12">
        <f>SUM(C25:C30)</f>
        <v>7230</v>
      </c>
      <c r="D32" s="12">
        <f>SUM(D25:D30)</f>
        <v>7058</v>
      </c>
      <c r="E32" s="12">
        <f>SUM(E25:E30)</f>
        <v>7531</v>
      </c>
      <c r="F32" s="12">
        <f>SUM(F25:F30)</f>
        <v>5603</v>
      </c>
      <c r="G32" s="12">
        <f>SUM(G25:G31)</f>
        <v>3239</v>
      </c>
      <c r="H32" s="16">
        <f>SUM(H25:H31)</f>
        <v>2177</v>
      </c>
      <c r="I32" s="16">
        <f>SUM(I25:I31)</f>
        <v>1196</v>
      </c>
      <c r="J32" s="16">
        <f>SUM(J25:J31)</f>
        <v>-657.30000000000018</v>
      </c>
      <c r="K32" s="7"/>
      <c r="L32" s="7"/>
    </row>
    <row r="33" spans="1:12" x14ac:dyDescent="0.25">
      <c r="A33" s="8" t="s">
        <v>9</v>
      </c>
      <c r="B33" s="5">
        <v>678</v>
      </c>
      <c r="C33" s="5">
        <v>678</v>
      </c>
      <c r="D33" s="9">
        <v>678</v>
      </c>
      <c r="E33" s="9">
        <v>678</v>
      </c>
      <c r="F33" s="9">
        <v>678</v>
      </c>
      <c r="G33" s="9">
        <v>955</v>
      </c>
      <c r="H33" s="17">
        <v>821</v>
      </c>
      <c r="I33" s="17">
        <v>793</v>
      </c>
      <c r="J33" s="17">
        <v>903</v>
      </c>
      <c r="K33" s="23"/>
      <c r="L33" s="23"/>
    </row>
    <row r="34" spans="1:12" ht="15.75" thickBot="1" x14ac:dyDescent="0.3">
      <c r="A34" s="2" t="s">
        <v>13</v>
      </c>
      <c r="B34" s="11">
        <f t="shared" ref="B34:H34" si="2">+B32+B33</f>
        <v>7895</v>
      </c>
      <c r="C34" s="11">
        <f t="shared" si="2"/>
        <v>7908</v>
      </c>
      <c r="D34" s="11">
        <f t="shared" si="2"/>
        <v>7736</v>
      </c>
      <c r="E34" s="11">
        <f t="shared" si="2"/>
        <v>8209</v>
      </c>
      <c r="F34" s="11">
        <f t="shared" si="2"/>
        <v>6281</v>
      </c>
      <c r="G34" s="11">
        <f t="shared" si="2"/>
        <v>4194</v>
      </c>
      <c r="H34" s="18">
        <f t="shared" si="2"/>
        <v>2998</v>
      </c>
      <c r="I34" s="18">
        <f>SUM(I32:I33)</f>
        <v>1989</v>
      </c>
      <c r="J34" s="18">
        <f>SUM(J32:J33)</f>
        <v>245.69999999999982</v>
      </c>
      <c r="K34" s="7"/>
      <c r="L34" s="7"/>
    </row>
    <row r="35" spans="1:12" ht="15.75" thickTop="1" x14ac:dyDescent="0.25">
      <c r="A35" s="2" t="s">
        <v>27</v>
      </c>
      <c r="B35" s="7"/>
      <c r="C35" s="7"/>
      <c r="D35" s="7"/>
      <c r="E35" s="7"/>
      <c r="F35" s="7"/>
      <c r="G35" s="7"/>
      <c r="H35" s="7"/>
      <c r="I35" s="7"/>
      <c r="J35" s="24"/>
      <c r="K35" s="7"/>
      <c r="L35" s="7"/>
    </row>
    <row r="36" spans="1:12" x14ac:dyDescent="0.25">
      <c r="B36" s="7"/>
      <c r="C36" s="7"/>
      <c r="D36" s="7"/>
      <c r="E36" s="7"/>
      <c r="F36" s="7"/>
      <c r="G36" s="7"/>
      <c r="H36" s="7"/>
      <c r="I36" s="7"/>
      <c r="J36" s="24"/>
      <c r="K36" s="7"/>
      <c r="L36" s="7"/>
    </row>
    <row r="37" spans="1:12" x14ac:dyDescent="0.25">
      <c r="A37" s="1" t="s">
        <v>32</v>
      </c>
      <c r="B37" s="1"/>
      <c r="C37" s="1"/>
    </row>
    <row r="38" spans="1:12" x14ac:dyDescent="0.25">
      <c r="A38" s="2" t="s">
        <v>22</v>
      </c>
    </row>
    <row r="39" spans="1:12" ht="120" x14ac:dyDescent="0.25">
      <c r="A39" s="3"/>
      <c r="B39" s="3">
        <v>2010</v>
      </c>
      <c r="C39" s="3">
        <v>2011</v>
      </c>
      <c r="D39" s="3">
        <v>2012</v>
      </c>
      <c r="E39" s="3">
        <v>2013</v>
      </c>
      <c r="F39" s="3">
        <v>2014</v>
      </c>
      <c r="G39" s="3">
        <v>2015</v>
      </c>
      <c r="H39" s="3">
        <v>2016</v>
      </c>
      <c r="I39" s="19" t="s">
        <v>23</v>
      </c>
      <c r="J39" s="19" t="s">
        <v>24</v>
      </c>
      <c r="K39" s="19" t="s">
        <v>25</v>
      </c>
      <c r="L39" s="19" t="s">
        <v>26</v>
      </c>
    </row>
    <row r="40" spans="1:12" x14ac:dyDescent="0.25">
      <c r="A40" s="3"/>
      <c r="B40" s="3" t="s">
        <v>3</v>
      </c>
      <c r="C40" s="3" t="s">
        <v>3</v>
      </c>
      <c r="D40" s="3" t="s">
        <v>3</v>
      </c>
      <c r="E40" s="3" t="s">
        <v>3</v>
      </c>
      <c r="F40" s="3" t="s">
        <v>4</v>
      </c>
      <c r="G40" s="3" t="s">
        <v>4</v>
      </c>
      <c r="H40" s="3" t="s">
        <v>4</v>
      </c>
      <c r="I40" s="13"/>
      <c r="J40" s="13"/>
      <c r="K40" s="13"/>
      <c r="L40" s="13"/>
    </row>
    <row r="41" spans="1:12" x14ac:dyDescent="0.25">
      <c r="A41" s="3"/>
      <c r="B41" s="3" t="s">
        <v>5</v>
      </c>
      <c r="C41" s="3" t="s">
        <v>5</v>
      </c>
      <c r="D41" s="3" t="s">
        <v>5</v>
      </c>
      <c r="E41" s="3" t="s">
        <v>5</v>
      </c>
      <c r="F41" s="3" t="s">
        <v>5</v>
      </c>
      <c r="G41" s="3" t="s">
        <v>6</v>
      </c>
      <c r="H41" s="3" t="s">
        <v>6</v>
      </c>
      <c r="I41" s="13"/>
      <c r="J41" s="13"/>
      <c r="K41" s="13"/>
      <c r="L41" s="13"/>
    </row>
    <row r="42" spans="1:12" x14ac:dyDescent="0.25">
      <c r="A42" s="4" t="s">
        <v>2</v>
      </c>
      <c r="B42" s="10"/>
      <c r="C42" s="10"/>
      <c r="D42" s="5"/>
      <c r="E42" s="5"/>
      <c r="F42" s="5"/>
      <c r="G42" s="5"/>
      <c r="H42" s="5"/>
      <c r="I42" s="14"/>
      <c r="J42" s="14"/>
      <c r="K42" s="14"/>
      <c r="L42" s="14"/>
    </row>
    <row r="43" spans="1:12" x14ac:dyDescent="0.25">
      <c r="A43" s="2" t="s">
        <v>8</v>
      </c>
      <c r="B43" s="5">
        <v>7421</v>
      </c>
      <c r="C43" s="5">
        <f>+B50</f>
        <v>7217</v>
      </c>
      <c r="D43" s="5">
        <f>7230</f>
        <v>7230</v>
      </c>
      <c r="E43" s="5">
        <v>7058</v>
      </c>
      <c r="F43" s="5">
        <f t="shared" ref="F43:L43" si="3">+E50</f>
        <v>7531</v>
      </c>
      <c r="G43" s="5">
        <f t="shared" si="3"/>
        <v>5603</v>
      </c>
      <c r="H43" s="5">
        <f t="shared" si="3"/>
        <v>3239</v>
      </c>
      <c r="I43" s="14">
        <f t="shared" si="3"/>
        <v>2177</v>
      </c>
      <c r="J43" s="14">
        <f t="shared" si="3"/>
        <v>1196</v>
      </c>
      <c r="K43" s="14">
        <f t="shared" si="3"/>
        <v>717</v>
      </c>
      <c r="L43" s="14">
        <f t="shared" si="3"/>
        <v>752</v>
      </c>
    </row>
    <row r="44" spans="1:12" x14ac:dyDescent="0.25">
      <c r="A44" s="1" t="s">
        <v>7</v>
      </c>
      <c r="B44" s="6"/>
      <c r="C44" s="6"/>
      <c r="D44" s="6">
        <v>0</v>
      </c>
      <c r="E44" s="6">
        <v>0</v>
      </c>
      <c r="F44" s="6">
        <v>-1469</v>
      </c>
      <c r="G44" s="6"/>
      <c r="H44" s="6"/>
      <c r="I44" s="15"/>
      <c r="J44" s="15"/>
      <c r="K44" s="15"/>
      <c r="L44" s="15"/>
    </row>
    <row r="45" spans="1:12" x14ac:dyDescent="0.25">
      <c r="A45" s="2" t="s">
        <v>11</v>
      </c>
      <c r="B45" s="5">
        <v>4277</v>
      </c>
      <c r="C45" s="5">
        <v>4277</v>
      </c>
      <c r="D45" s="5">
        <v>4277</v>
      </c>
      <c r="E45" s="5">
        <v>4277</v>
      </c>
      <c r="F45" s="5">
        <v>4277</v>
      </c>
      <c r="G45" s="5">
        <v>4277</v>
      </c>
      <c r="H45" s="5">
        <v>4277</v>
      </c>
      <c r="I45" s="14">
        <v>4277</v>
      </c>
      <c r="J45" s="14">
        <v>5651</v>
      </c>
      <c r="K45" s="14">
        <v>6401</v>
      </c>
      <c r="L45" s="14">
        <v>6084</v>
      </c>
    </row>
    <row r="46" spans="1:12" x14ac:dyDescent="0.25">
      <c r="A46" s="2" t="s">
        <v>10</v>
      </c>
      <c r="B46" s="5">
        <f>82+60</f>
        <v>142</v>
      </c>
      <c r="C46" s="5">
        <v>55</v>
      </c>
      <c r="D46" s="5">
        <f>4328-4277</f>
        <v>51</v>
      </c>
      <c r="E46" s="5">
        <f>4293-4277</f>
        <v>16</v>
      </c>
      <c r="F46" s="5">
        <f>4324-4277</f>
        <v>47</v>
      </c>
      <c r="G46" s="5"/>
      <c r="H46" s="5"/>
      <c r="I46" s="14"/>
      <c r="J46" s="14"/>
      <c r="K46" s="14"/>
      <c r="L46" s="14"/>
    </row>
    <row r="47" spans="1:12" x14ac:dyDescent="0.25">
      <c r="A47" s="2" t="s">
        <v>0</v>
      </c>
      <c r="B47" s="5">
        <v>-4623</v>
      </c>
      <c r="C47" s="5">
        <v>-4319</v>
      </c>
      <c r="D47" s="5">
        <v>-4500</v>
      </c>
      <c r="E47" s="5">
        <v>-4198</v>
      </c>
      <c r="F47" s="5">
        <v>-4783</v>
      </c>
      <c r="G47" s="5">
        <v>-6364</v>
      </c>
      <c r="H47" s="5">
        <v>-5473</v>
      </c>
      <c r="I47" s="14">
        <v>-5286</v>
      </c>
      <c r="J47" s="14">
        <v>-6020</v>
      </c>
      <c r="K47" s="14">
        <f>+J47*1.05</f>
        <v>-6321</v>
      </c>
      <c r="L47" s="14">
        <f>+I47*1.15</f>
        <v>-6078.9</v>
      </c>
    </row>
    <row r="48" spans="1:12" x14ac:dyDescent="0.25">
      <c r="A48" s="2" t="s">
        <v>1</v>
      </c>
      <c r="B48" s="5"/>
      <c r="C48" s="5"/>
      <c r="D48" s="6">
        <v>0</v>
      </c>
      <c r="E48" s="5">
        <v>378</v>
      </c>
      <c r="F48" s="6">
        <v>0</v>
      </c>
      <c r="G48" s="6">
        <v>0</v>
      </c>
      <c r="H48" s="6">
        <v>0</v>
      </c>
      <c r="I48" s="15"/>
      <c r="J48" s="15"/>
      <c r="K48" s="15"/>
      <c r="L48" s="15"/>
    </row>
    <row r="49" spans="1:12" x14ac:dyDescent="0.25">
      <c r="A49" s="2" t="s">
        <v>19</v>
      </c>
      <c r="B49" s="5"/>
      <c r="C49" s="5"/>
      <c r="D49" s="6"/>
      <c r="E49" s="5"/>
      <c r="F49" s="6"/>
      <c r="G49" s="6">
        <v>-277</v>
      </c>
      <c r="H49" s="6">
        <v>134</v>
      </c>
      <c r="I49" s="15">
        <v>28</v>
      </c>
      <c r="J49" s="15">
        <v>-110</v>
      </c>
      <c r="K49" s="15">
        <v>-45</v>
      </c>
      <c r="L49" s="15">
        <v>33</v>
      </c>
    </row>
    <row r="50" spans="1:12" x14ac:dyDescent="0.25">
      <c r="A50" s="2" t="s">
        <v>12</v>
      </c>
      <c r="B50" s="12">
        <f>SUM(B43:B48)</f>
        <v>7217</v>
      </c>
      <c r="C50" s="12">
        <f>SUM(C43:C48)</f>
        <v>7230</v>
      </c>
      <c r="D50" s="12">
        <f>SUM(D43:D48)</f>
        <v>7058</v>
      </c>
      <c r="E50" s="12">
        <f>SUM(E43:E48)</f>
        <v>7531</v>
      </c>
      <c r="F50" s="12">
        <f>SUM(F43:F48)</f>
        <v>5603</v>
      </c>
      <c r="G50" s="12">
        <f t="shared" ref="G50:L50" si="4">SUM(G43:G49)</f>
        <v>3239</v>
      </c>
      <c r="H50" s="12">
        <f t="shared" si="4"/>
        <v>2177</v>
      </c>
      <c r="I50" s="16">
        <f t="shared" si="4"/>
        <v>1196</v>
      </c>
      <c r="J50" s="16">
        <f t="shared" si="4"/>
        <v>717</v>
      </c>
      <c r="K50" s="16">
        <f t="shared" si="4"/>
        <v>752</v>
      </c>
      <c r="L50" s="16">
        <f t="shared" si="4"/>
        <v>790.10000000000036</v>
      </c>
    </row>
    <row r="51" spans="1:12" x14ac:dyDescent="0.25">
      <c r="A51" s="8" t="s">
        <v>9</v>
      </c>
      <c r="B51" s="5">
        <v>678</v>
      </c>
      <c r="C51" s="5">
        <v>678</v>
      </c>
      <c r="D51" s="9">
        <v>678</v>
      </c>
      <c r="E51" s="9">
        <v>678</v>
      </c>
      <c r="F51" s="9">
        <v>678</v>
      </c>
      <c r="G51" s="9">
        <v>955</v>
      </c>
      <c r="H51" s="9">
        <v>821</v>
      </c>
      <c r="I51" s="17">
        <v>793</v>
      </c>
      <c r="J51" s="17">
        <v>903</v>
      </c>
      <c r="K51" s="17">
        <v>948</v>
      </c>
      <c r="L51" s="17">
        <v>912</v>
      </c>
    </row>
    <row r="52" spans="1:12" ht="15.75" thickBot="1" x14ac:dyDescent="0.3">
      <c r="A52" s="2" t="s">
        <v>13</v>
      </c>
      <c r="B52" s="11">
        <f t="shared" ref="B52:H52" si="5">+B50+B51</f>
        <v>7895</v>
      </c>
      <c r="C52" s="11">
        <f t="shared" si="5"/>
        <v>7908</v>
      </c>
      <c r="D52" s="11">
        <f t="shared" si="5"/>
        <v>7736</v>
      </c>
      <c r="E52" s="11">
        <f t="shared" si="5"/>
        <v>8209</v>
      </c>
      <c r="F52" s="11">
        <f t="shared" si="5"/>
        <v>6281</v>
      </c>
      <c r="G52" s="11">
        <f t="shared" si="5"/>
        <v>4194</v>
      </c>
      <c r="H52" s="11">
        <f t="shared" si="5"/>
        <v>2998</v>
      </c>
      <c r="I52" s="18">
        <f>SUM(I50:I51)</f>
        <v>1989</v>
      </c>
      <c r="J52" s="18">
        <f>SUM(J50:J51)</f>
        <v>1620</v>
      </c>
      <c r="K52" s="18">
        <f>SUM(K50:K51)</f>
        <v>1700</v>
      </c>
      <c r="L52" s="18">
        <f>SUM(L50:L51)</f>
        <v>1702.1000000000004</v>
      </c>
    </row>
    <row r="53" spans="1:12" ht="15.75" thickTop="1" x14ac:dyDescent="0.25">
      <c r="A53" s="2" t="s">
        <v>21</v>
      </c>
      <c r="B53" s="5"/>
      <c r="C53" s="5"/>
      <c r="D53" s="5"/>
      <c r="E53" s="5"/>
      <c r="F53" s="5"/>
      <c r="G53" s="5"/>
      <c r="H53" s="5"/>
      <c r="I53" s="5"/>
      <c r="J53" s="20">
        <f>(+J45-I45)/I45</f>
        <v>0.32125321487023617</v>
      </c>
      <c r="K53" s="20">
        <f>+(K45-J45)/J45</f>
        <v>0.13271987258892232</v>
      </c>
      <c r="L53" s="20">
        <f>+(L45-K45)/K45</f>
        <v>-4.9523511951257614E-2</v>
      </c>
    </row>
    <row r="54" spans="1:12" x14ac:dyDescent="0.25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72" spans="2:12" x14ac:dyDescent="0.2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</sheetData>
  <mergeCells count="1">
    <mergeCell ref="I3:L3"/>
  </mergeCells>
  <pageMargins left="0.45" right="0.45" top="0.25" bottom="0.25" header="0.3" footer="0.3"/>
  <pageSetup paperSize="9" scale="70" fitToWidth="0" fitToHeight="0" orientation="landscape" r:id="rId1"/>
  <rowBreaks count="1" manualBreakCount="1"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FE9CA322B48A4588A2C6396FC30BEB" ma:contentTypeVersion="" ma:contentTypeDescription="Create a new document." ma:contentTypeScope="" ma:versionID="4e6e63c33b3989e33a6e937a4242ae99">
  <xsd:schema xmlns:xsd="http://www.w3.org/2001/XMLSchema" xmlns:xs="http://www.w3.org/2001/XMLSchema" xmlns:p="http://schemas.microsoft.com/office/2006/metadata/properties" xmlns:ns2="7D408709-08E1-43D7-B940-229D28BFF99E" targetNamespace="http://schemas.microsoft.com/office/2006/metadata/properties" ma:root="true" ma:fieldsID="27ea8d59a0c048e11cb16868e4a5b7d0" ns2:_="">
    <xsd:import namespace="7D408709-08E1-43D7-B940-229D28BFF99E"/>
    <xsd:element name="properties">
      <xsd:complexType>
        <xsd:sequence>
          <xsd:element name="documentManagement">
            <xsd:complexType>
              <xsd:all>
                <xsd:element ref="ns2:Document_x0020_Symbol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408709-08E1-43D7-B940-229D28BFF99E" elementFormDefault="qualified">
    <xsd:import namespace="http://schemas.microsoft.com/office/2006/documentManagement/types"/>
    <xsd:import namespace="http://schemas.microsoft.com/office/infopath/2007/PartnerControls"/>
    <xsd:element name="Document_x0020_Symbol" ma:index="8" ma:displayName="Document Symbol" ma:internalName="Document_x0020_Symbol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_x0020_Symbol xmlns="7D408709-08E1-43D7-B940-229D28BFF99E">M4</Document_x0020_Symbol>
  </documentManagement>
</p:properties>
</file>

<file path=customXml/itemProps1.xml><?xml version="1.0" encoding="utf-8"?>
<ds:datastoreItem xmlns:ds="http://schemas.openxmlformats.org/officeDocument/2006/customXml" ds:itemID="{7AE5CE3A-F85A-4F7F-B422-0B449AE78063}"/>
</file>

<file path=customXml/itemProps2.xml><?xml version="1.0" encoding="utf-8"?>
<ds:datastoreItem xmlns:ds="http://schemas.openxmlformats.org/officeDocument/2006/customXml" ds:itemID="{B12DD89D-5E54-4459-92EA-F2A4E9287FB5}"/>
</file>

<file path=customXml/itemProps3.xml><?xml version="1.0" encoding="utf-8"?>
<ds:datastoreItem xmlns:ds="http://schemas.openxmlformats.org/officeDocument/2006/customXml" ds:itemID="{F42F7759-C790-46A1-BB75-859AA5C945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Christopher Taylor</dc:creator>
  <cp:lastModifiedBy>Kathleen Creavalle</cp:lastModifiedBy>
  <cp:lastPrinted>2015-11-02T18:58:31Z</cp:lastPrinted>
  <dcterms:created xsi:type="dcterms:W3CDTF">2015-07-08T14:32:03Z</dcterms:created>
  <dcterms:modified xsi:type="dcterms:W3CDTF">2015-11-02T18:58:50Z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0x0101003FFE9CA322B48A4588A2C6396FC30BEB</vt:lpwstr>
  </property>
</Properties>
</file>